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b599178d2bceb67/デスクトップ/20250720/25/"/>
    </mc:Choice>
  </mc:AlternateContent>
  <xr:revisionPtr revIDLastSave="0" documentId="8_{B7A3948E-B306-4631-9266-D048D9602FAA}" xr6:coauthVersionLast="47" xr6:coauthVersionMax="47" xr10:uidLastSave="{00000000-0000-0000-0000-000000000000}"/>
  <bookViews>
    <workbookView xWindow="-108" yWindow="-108" windowWidth="23256" windowHeight="13896" tabRatio="592" firstSheet="1" activeTab="1" xr2:uid="{00000000-000D-0000-FFFF-FFFF00000000}"/>
  </bookViews>
  <sheets>
    <sheet name="レース着順とタイム" sheetId="9" r:id="rId1"/>
    <sheet name="レース結果 OYC Rating" sheetId="8" r:id="rId2"/>
    <sheet name="レース結果　スポーツカップ" sheetId="5" r:id="rId3"/>
    <sheet name="ﾚｰﾃｨﾝｸﾞ計算書(TSF)" sheetId="1" r:id="rId4"/>
    <sheet name="レーティング計算書(OYCRating)" sheetId="10" r:id="rId5"/>
    <sheet name="YYC" sheetId="11" r:id="rId6"/>
    <sheet name="船齢計算書 " sheetId="12" r:id="rId7"/>
    <sheet name="Sheet2" sheetId="14" r:id="rId8"/>
  </sheets>
  <definedNames>
    <definedName name="_xlnm.Print_Area" localSheetId="1">'レース結果 OYC Rating'!$A$1:$Q$47</definedName>
    <definedName name="_xlnm.Print_Area" localSheetId="2">'レース結果　スポーツカップ'!$A$1:$M$42</definedName>
    <definedName name="_xlnm.Print_Area" localSheetId="0">レース着順とタイム!$A$1:$E$44</definedName>
    <definedName name="_xlnm.Print_Area" localSheetId="4">'レーティング計算書(OYCRating)'!$A$1:$M$49</definedName>
    <definedName name="_xlnm.Print_Area" localSheetId="3">'ﾚｰﾃｨﾝｸﾞ計算書(TSF)'!$A$1:$M$67</definedName>
    <definedName name="_xlnm.Print_Titles" localSheetId="1">'レース結果 OYC Rating'!$4:$4</definedName>
    <definedName name="_xlnm.Print_Titles" localSheetId="2">'レース結果　スポーツカップ'!$4:$4</definedName>
    <definedName name="_xlnm.Print_Titles" localSheetId="0">レース着順とタイム!$6:$6</definedName>
    <definedName name="_xlnm.Print_Titles" localSheetId="4">'レーティング計算書(OYCRating)'!$4:$4</definedName>
    <definedName name="_xlnm.Print_Titles" localSheetId="3">'ﾚｰﾃｨﾝｸﾞ計算書(TSF)'!$4:$4</definedName>
    <definedName name="_xlnm.Print_Titles" localSheetId="6">'船齢計算書 '!$5:$5</definedName>
  </definedNames>
  <calcPr calcId="191029"/>
</workbook>
</file>

<file path=xl/calcChain.xml><?xml version="1.0" encoding="utf-8"?>
<calcChain xmlns="http://schemas.openxmlformats.org/spreadsheetml/2006/main">
  <c r="L10" i="10" l="1"/>
  <c r="L37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4" i="10"/>
  <c r="F23" i="10"/>
  <c r="F22" i="10"/>
  <c r="F21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4" i="10"/>
  <c r="E23" i="10"/>
  <c r="E22" i="10"/>
  <c r="E21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H35" i="1"/>
  <c r="L35" i="1" s="1"/>
  <c r="J10" i="1"/>
  <c r="K10" i="1" s="1"/>
  <c r="L10" i="1" s="1"/>
  <c r="H10" i="1"/>
  <c r="J16" i="1"/>
  <c r="K16" i="1" s="1"/>
  <c r="H16" i="1"/>
  <c r="E6" i="12"/>
  <c r="H66" i="1"/>
  <c r="L16" i="1" l="1"/>
  <c r="C125" i="12"/>
  <c r="D125" i="12" s="1"/>
  <c r="C124" i="12"/>
  <c r="D124" i="12" s="1"/>
  <c r="C123" i="12"/>
  <c r="D123" i="12" s="1"/>
  <c r="C122" i="12"/>
  <c r="D122" i="12" s="1"/>
  <c r="C121" i="12"/>
  <c r="D121" i="12" s="1"/>
  <c r="C120" i="12"/>
  <c r="D120" i="12" s="1"/>
  <c r="C119" i="12"/>
  <c r="D119" i="12" s="1"/>
  <c r="C118" i="12"/>
  <c r="D118" i="12" s="1"/>
  <c r="C117" i="12"/>
  <c r="D117" i="12" s="1"/>
  <c r="C116" i="12"/>
  <c r="D116" i="12" s="1"/>
  <c r="C115" i="12"/>
  <c r="D115" i="12"/>
  <c r="C114" i="12"/>
  <c r="D114" i="12" s="1"/>
  <c r="C113" i="12"/>
  <c r="D113" i="12" s="1"/>
  <c r="C112" i="12"/>
  <c r="D112" i="12" s="1"/>
  <c r="C111" i="12"/>
  <c r="D111" i="12" s="1"/>
  <c r="C110" i="12"/>
  <c r="D110" i="12" s="1"/>
  <c r="C109" i="12"/>
  <c r="D109" i="12" s="1"/>
  <c r="C108" i="12"/>
  <c r="D108" i="12"/>
  <c r="C107" i="12"/>
  <c r="D107" i="12" s="1"/>
  <c r="C106" i="12"/>
  <c r="D106" i="12" s="1"/>
  <c r="C105" i="12"/>
  <c r="D105" i="12" s="1"/>
  <c r="C104" i="12"/>
  <c r="D104" i="12" s="1"/>
  <c r="C103" i="12"/>
  <c r="D103" i="12" s="1"/>
  <c r="C102" i="12"/>
  <c r="D102" i="12" s="1"/>
  <c r="C101" i="12"/>
  <c r="D101" i="12" s="1"/>
  <c r="C100" i="12"/>
  <c r="D100" i="12"/>
  <c r="C99" i="12"/>
  <c r="D99" i="12"/>
  <c r="C98" i="12"/>
  <c r="D98" i="12"/>
  <c r="C97" i="12"/>
  <c r="D97" i="12" s="1"/>
  <c r="C96" i="12"/>
  <c r="D96" i="12" s="1"/>
  <c r="C95" i="12"/>
  <c r="D95" i="12" s="1"/>
  <c r="C94" i="12"/>
  <c r="D94" i="12" s="1"/>
  <c r="C93" i="12"/>
  <c r="D93" i="12" s="1"/>
  <c r="C92" i="12"/>
  <c r="D92" i="12" s="1"/>
  <c r="C91" i="12"/>
  <c r="D91" i="12" s="1"/>
  <c r="C90" i="12"/>
  <c r="D90" i="12"/>
  <c r="C89" i="12"/>
  <c r="D89" i="12" s="1"/>
  <c r="C88" i="12"/>
  <c r="D88" i="12" s="1"/>
  <c r="C87" i="12"/>
  <c r="D87" i="12" s="1"/>
  <c r="C86" i="12"/>
  <c r="D86" i="12"/>
  <c r="C85" i="12"/>
  <c r="D85" i="12" s="1"/>
  <c r="C84" i="12"/>
  <c r="D84" i="12" s="1"/>
  <c r="C83" i="12"/>
  <c r="D83" i="12" s="1"/>
  <c r="C82" i="12"/>
  <c r="D82" i="12" s="1"/>
  <c r="C81" i="12"/>
  <c r="D81" i="12" s="1"/>
  <c r="C80" i="12"/>
  <c r="D80" i="12" s="1"/>
  <c r="C79" i="12"/>
  <c r="D79" i="12" s="1"/>
  <c r="C78" i="12"/>
  <c r="D78" i="12" s="1"/>
  <c r="C77" i="12"/>
  <c r="D77" i="12" s="1"/>
  <c r="C76" i="12"/>
  <c r="D76" i="12" s="1"/>
  <c r="C75" i="12"/>
  <c r="D75" i="12" s="1"/>
  <c r="C74" i="12"/>
  <c r="D74" i="12" s="1"/>
  <c r="C73" i="12"/>
  <c r="D73" i="12" s="1"/>
  <c r="C72" i="12"/>
  <c r="D72" i="12" s="1"/>
  <c r="C71" i="12"/>
  <c r="D71" i="12" s="1"/>
  <c r="C70" i="12"/>
  <c r="D70" i="12"/>
  <c r="C69" i="12"/>
  <c r="D69" i="12" s="1"/>
  <c r="C68" i="12"/>
  <c r="D68" i="12" s="1"/>
  <c r="C67" i="12"/>
  <c r="D67" i="12" s="1"/>
  <c r="C66" i="12"/>
  <c r="D66" i="12" s="1"/>
  <c r="C65" i="12"/>
  <c r="D65" i="12" s="1"/>
  <c r="E46" i="12"/>
  <c r="F46" i="12" s="1"/>
  <c r="G46" i="12" s="1"/>
  <c r="E45" i="12"/>
  <c r="F45" i="12" s="1"/>
  <c r="G45" i="12" s="1"/>
  <c r="E44" i="12"/>
  <c r="F44" i="12" s="1"/>
  <c r="G44" i="12" s="1"/>
  <c r="E43" i="12"/>
  <c r="F43" i="12" s="1"/>
  <c r="G43" i="12" s="1"/>
  <c r="E42" i="12"/>
  <c r="F42" i="12" s="1"/>
  <c r="G42" i="12" s="1"/>
  <c r="E41" i="12"/>
  <c r="F41" i="12" s="1"/>
  <c r="G41" i="12" s="1"/>
  <c r="E40" i="12"/>
  <c r="F40" i="12" s="1"/>
  <c r="G40" i="12" s="1"/>
  <c r="E39" i="12"/>
  <c r="F39" i="12" s="1"/>
  <c r="G39" i="12" s="1"/>
  <c r="E38" i="12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G8" i="12" s="1"/>
  <c r="E7" i="12"/>
  <c r="F7" i="12" s="1"/>
  <c r="G7" i="12" s="1"/>
  <c r="F6" i="12"/>
  <c r="G6" i="12" s="1"/>
  <c r="E31" i="8"/>
  <c r="K43" i="10"/>
  <c r="K40" i="10"/>
  <c r="L40" i="10" s="1"/>
  <c r="K39" i="10"/>
  <c r="K38" i="10"/>
  <c r="K37" i="10"/>
  <c r="K36" i="10"/>
  <c r="K35" i="10"/>
  <c r="L35" i="10" s="1"/>
  <c r="K34" i="10"/>
  <c r="L34" i="10" s="1"/>
  <c r="K33" i="10"/>
  <c r="L33" i="10" s="1"/>
  <c r="K32" i="10"/>
  <c r="K31" i="10"/>
  <c r="L31" i="10" s="1"/>
  <c r="K30" i="10"/>
  <c r="L30" i="10" s="1"/>
  <c r="K29" i="10"/>
  <c r="L29" i="10" s="1"/>
  <c r="K28" i="10"/>
  <c r="L28" i="10" s="1"/>
  <c r="K27" i="10"/>
  <c r="L27" i="10" s="1"/>
  <c r="K26" i="10"/>
  <c r="L26" i="10" s="1"/>
  <c r="K25" i="10"/>
  <c r="L25" i="10" s="1"/>
  <c r="K24" i="10"/>
  <c r="L24" i="10" s="1"/>
  <c r="K23" i="10"/>
  <c r="L23" i="10" s="1"/>
  <c r="K22" i="10"/>
  <c r="L22" i="10" s="1"/>
  <c r="K21" i="10"/>
  <c r="L21" i="10" s="1"/>
  <c r="K20" i="10"/>
  <c r="L20" i="10" s="1"/>
  <c r="K19" i="10"/>
  <c r="L19" i="10" s="1"/>
  <c r="K18" i="10"/>
  <c r="L18" i="10" s="1"/>
  <c r="K17" i="10"/>
  <c r="L17" i="10" s="1"/>
  <c r="K16" i="10"/>
  <c r="L16" i="10" s="1"/>
  <c r="K15" i="10"/>
  <c r="L15" i="10" s="1"/>
  <c r="K14" i="10"/>
  <c r="L14" i="10" s="1"/>
  <c r="K13" i="10"/>
  <c r="L13" i="10" s="1"/>
  <c r="K12" i="10"/>
  <c r="L12" i="10" s="1"/>
  <c r="K11" i="10"/>
  <c r="L11" i="10" s="1"/>
  <c r="K10" i="10"/>
  <c r="K9" i="10"/>
  <c r="L9" i="10" s="1"/>
  <c r="K8" i="10"/>
  <c r="L8" i="10" s="1"/>
  <c r="K7" i="10"/>
  <c r="L7" i="10" s="1"/>
  <c r="K6" i="10"/>
  <c r="L6" i="10" s="1"/>
  <c r="K5" i="10"/>
  <c r="J66" i="1"/>
  <c r="K66" i="1" s="1"/>
  <c r="L66" i="1" s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L59" i="1" s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J45" i="1"/>
  <c r="K45" i="1" s="1"/>
  <c r="L45" i="1" s="1"/>
  <c r="L44" i="1"/>
  <c r="L43" i="1"/>
  <c r="L42" i="1"/>
  <c r="L41" i="1"/>
  <c r="J40" i="1"/>
  <c r="K40" i="1" s="1"/>
  <c r="L40" i="1" s="1"/>
  <c r="J39" i="1"/>
  <c r="K39" i="1" s="1"/>
  <c r="J38" i="1"/>
  <c r="K38" i="1" s="1"/>
  <c r="J37" i="1"/>
  <c r="K37" i="1" s="1"/>
  <c r="H37" i="1"/>
  <c r="J34" i="1"/>
  <c r="K34" i="1" s="1"/>
  <c r="H34" i="1"/>
  <c r="J33" i="1"/>
  <c r="K33" i="1" s="1"/>
  <c r="H33" i="1"/>
  <c r="J32" i="1"/>
  <c r="K32" i="1" s="1"/>
  <c r="H32" i="1"/>
  <c r="J31" i="1"/>
  <c r="K31" i="1" s="1"/>
  <c r="H31" i="1"/>
  <c r="J30" i="1"/>
  <c r="K30" i="1" s="1"/>
  <c r="H30" i="1"/>
  <c r="J29" i="1"/>
  <c r="K29" i="1" s="1"/>
  <c r="H29" i="1"/>
  <c r="J28" i="1"/>
  <c r="K28" i="1" s="1"/>
  <c r="H28" i="1"/>
  <c r="J27" i="1"/>
  <c r="K27" i="1" s="1"/>
  <c r="H27" i="1"/>
  <c r="J26" i="1"/>
  <c r="K26" i="1" s="1"/>
  <c r="H26" i="1"/>
  <c r="J25" i="1"/>
  <c r="K25" i="1" s="1"/>
  <c r="H25" i="1"/>
  <c r="J23" i="1"/>
  <c r="K23" i="1" s="1"/>
  <c r="H23" i="1"/>
  <c r="J22" i="1"/>
  <c r="K22" i="1" s="1"/>
  <c r="H22" i="1"/>
  <c r="J21" i="1"/>
  <c r="K21" i="1" s="1"/>
  <c r="H21" i="1"/>
  <c r="J20" i="1"/>
  <c r="K20" i="1" s="1"/>
  <c r="H20" i="1"/>
  <c r="J19" i="1"/>
  <c r="K19" i="1" s="1"/>
  <c r="L19" i="1" s="1"/>
  <c r="J18" i="1"/>
  <c r="K18" i="1" s="1"/>
  <c r="J17" i="1"/>
  <c r="K17" i="1" s="1"/>
  <c r="H17" i="1"/>
  <c r="J15" i="1"/>
  <c r="K15" i="1" s="1"/>
  <c r="H15" i="1"/>
  <c r="J14" i="1"/>
  <c r="K14" i="1" s="1"/>
  <c r="H14" i="1"/>
  <c r="J13" i="1"/>
  <c r="K13" i="1"/>
  <c r="H13" i="1"/>
  <c r="J9" i="1"/>
  <c r="K9" i="1" s="1"/>
  <c r="H9" i="1"/>
  <c r="J8" i="1"/>
  <c r="K8" i="1" s="1"/>
  <c r="H8" i="1"/>
  <c r="J7" i="1"/>
  <c r="K7" i="1" s="1"/>
  <c r="H7" i="1"/>
  <c r="J6" i="1"/>
  <c r="K6" i="1" s="1"/>
  <c r="H6" i="1"/>
  <c r="H3" i="5"/>
  <c r="I3" i="5"/>
  <c r="E6" i="5"/>
  <c r="F6" i="5"/>
  <c r="G6" i="5"/>
  <c r="H6" i="5" s="1"/>
  <c r="I6" i="5"/>
  <c r="J6" i="5" s="1"/>
  <c r="K6" i="5" s="1"/>
  <c r="E5" i="5"/>
  <c r="F5" i="5"/>
  <c r="G5" i="5"/>
  <c r="H5" i="5" s="1"/>
  <c r="I5" i="5"/>
  <c r="E7" i="5"/>
  <c r="F7" i="5"/>
  <c r="G7" i="5"/>
  <c r="H7" i="5" s="1"/>
  <c r="I7" i="5"/>
  <c r="J7" i="5" s="1"/>
  <c r="K7" i="5" s="1"/>
  <c r="E9" i="5"/>
  <c r="F9" i="5"/>
  <c r="G9" i="5"/>
  <c r="H9" i="5" s="1"/>
  <c r="I9" i="5"/>
  <c r="E17" i="5"/>
  <c r="F17" i="5"/>
  <c r="G17" i="5"/>
  <c r="H17" i="5" s="1"/>
  <c r="I17" i="5"/>
  <c r="E11" i="5"/>
  <c r="F11" i="5"/>
  <c r="G11" i="5"/>
  <c r="H11" i="5" s="1"/>
  <c r="I11" i="5"/>
  <c r="E14" i="5"/>
  <c r="F14" i="5"/>
  <c r="G14" i="5"/>
  <c r="H14" i="5" s="1"/>
  <c r="I14" i="5"/>
  <c r="E8" i="5"/>
  <c r="F8" i="5"/>
  <c r="G8" i="5"/>
  <c r="H8" i="5" s="1"/>
  <c r="I8" i="5"/>
  <c r="J8" i="5" s="1"/>
  <c r="K8" i="5" s="1"/>
  <c r="E16" i="5"/>
  <c r="F16" i="5"/>
  <c r="G16" i="5"/>
  <c r="H16" i="5" s="1"/>
  <c r="I16" i="5"/>
  <c r="E10" i="5"/>
  <c r="F10" i="5"/>
  <c r="G10" i="5"/>
  <c r="H10" i="5" s="1"/>
  <c r="I10" i="5"/>
  <c r="J10" i="5" s="1"/>
  <c r="K10" i="5" s="1"/>
  <c r="E12" i="5"/>
  <c r="F12" i="5"/>
  <c r="G12" i="5"/>
  <c r="H12" i="5" s="1"/>
  <c r="I12" i="5"/>
  <c r="E13" i="5"/>
  <c r="F13" i="5"/>
  <c r="G13" i="5"/>
  <c r="H13" i="5" s="1"/>
  <c r="I13" i="5"/>
  <c r="J13" i="5" s="1"/>
  <c r="K13" i="5" s="1"/>
  <c r="E15" i="5"/>
  <c r="F15" i="5"/>
  <c r="G15" i="5"/>
  <c r="H15" i="5" s="1"/>
  <c r="I15" i="5"/>
  <c r="J15" i="5" s="1"/>
  <c r="K15" i="5" s="1"/>
  <c r="E18" i="5"/>
  <c r="F18" i="5"/>
  <c r="G18" i="5"/>
  <c r="H18" i="5" s="1"/>
  <c r="I18" i="5"/>
  <c r="E19" i="5"/>
  <c r="F19" i="5"/>
  <c r="G19" i="5"/>
  <c r="H19" i="5" s="1"/>
  <c r="I19" i="5"/>
  <c r="J19" i="5" s="1"/>
  <c r="K19" i="5" s="1"/>
  <c r="E20" i="5"/>
  <c r="F20" i="5"/>
  <c r="G20" i="5"/>
  <c r="H20" i="5" s="1"/>
  <c r="I20" i="5"/>
  <c r="E21" i="5"/>
  <c r="F21" i="5"/>
  <c r="G21" i="5"/>
  <c r="H21" i="5" s="1"/>
  <c r="I21" i="5"/>
  <c r="E22" i="5"/>
  <c r="F22" i="5"/>
  <c r="G22" i="5"/>
  <c r="H22" i="5" s="1"/>
  <c r="I22" i="5"/>
  <c r="E23" i="5"/>
  <c r="F23" i="5"/>
  <c r="G23" i="5"/>
  <c r="H23" i="5" s="1"/>
  <c r="I23" i="5"/>
  <c r="J23" i="5" s="1"/>
  <c r="K23" i="5" s="1"/>
  <c r="E24" i="5"/>
  <c r="F24" i="5"/>
  <c r="G24" i="5"/>
  <c r="H24" i="5" s="1"/>
  <c r="I24" i="5"/>
  <c r="J24" i="5" s="1"/>
  <c r="K24" i="5" s="1"/>
  <c r="E25" i="5"/>
  <c r="F25" i="5"/>
  <c r="G25" i="5"/>
  <c r="H25" i="5" s="1"/>
  <c r="I25" i="5"/>
  <c r="J25" i="5" s="1"/>
  <c r="K25" i="5" s="1"/>
  <c r="E26" i="5"/>
  <c r="F26" i="5"/>
  <c r="G26" i="5"/>
  <c r="H26" i="5" s="1"/>
  <c r="I26" i="5"/>
  <c r="J26" i="5" s="1"/>
  <c r="K26" i="5" s="1"/>
  <c r="E27" i="5"/>
  <c r="F27" i="5"/>
  <c r="G27" i="5"/>
  <c r="H27" i="5" s="1"/>
  <c r="I27" i="5"/>
  <c r="J27" i="5" s="1"/>
  <c r="K27" i="5" s="1"/>
  <c r="E28" i="5"/>
  <c r="F28" i="5"/>
  <c r="G28" i="5"/>
  <c r="H28" i="5" s="1"/>
  <c r="I28" i="5"/>
  <c r="J28" i="5" s="1"/>
  <c r="K28" i="5" s="1"/>
  <c r="E29" i="5"/>
  <c r="F29" i="5"/>
  <c r="G29" i="5"/>
  <c r="H29" i="5" s="1"/>
  <c r="I29" i="5"/>
  <c r="J29" i="5" s="1"/>
  <c r="K29" i="5" s="1"/>
  <c r="E30" i="5"/>
  <c r="F30" i="5"/>
  <c r="G30" i="5"/>
  <c r="H30" i="5" s="1"/>
  <c r="I30" i="5"/>
  <c r="J30" i="5" s="1"/>
  <c r="K30" i="5" s="1"/>
  <c r="E31" i="5"/>
  <c r="F31" i="5"/>
  <c r="G31" i="5"/>
  <c r="H31" i="5" s="1"/>
  <c r="I31" i="5"/>
  <c r="E32" i="5"/>
  <c r="F32" i="5"/>
  <c r="G32" i="5"/>
  <c r="H32" i="5" s="1"/>
  <c r="I32" i="5"/>
  <c r="J32" i="5" s="1"/>
  <c r="K32" i="5" s="1"/>
  <c r="E33" i="5"/>
  <c r="F33" i="5"/>
  <c r="G33" i="5"/>
  <c r="H33" i="5" s="1"/>
  <c r="I33" i="5"/>
  <c r="E34" i="5"/>
  <c r="F34" i="5"/>
  <c r="G34" i="5"/>
  <c r="H34" i="5" s="1"/>
  <c r="I34" i="5"/>
  <c r="E35" i="5"/>
  <c r="F35" i="5"/>
  <c r="G35" i="5"/>
  <c r="H35" i="5" s="1"/>
  <c r="I35" i="5"/>
  <c r="J35" i="5" s="1"/>
  <c r="K35" i="5" s="1"/>
  <c r="E36" i="5"/>
  <c r="F36" i="5"/>
  <c r="G36" i="5"/>
  <c r="H36" i="5" s="1"/>
  <c r="I36" i="5"/>
  <c r="J36" i="5" s="1"/>
  <c r="K36" i="5" s="1"/>
  <c r="E37" i="5"/>
  <c r="F37" i="5"/>
  <c r="G37" i="5"/>
  <c r="H37" i="5" s="1"/>
  <c r="I37" i="5"/>
  <c r="E38" i="5"/>
  <c r="F38" i="5"/>
  <c r="G38" i="5"/>
  <c r="H38" i="5" s="1"/>
  <c r="I38" i="5"/>
  <c r="J38" i="5" s="1"/>
  <c r="K38" i="5" s="1"/>
  <c r="E39" i="5"/>
  <c r="F39" i="5"/>
  <c r="G39" i="5"/>
  <c r="H39" i="5" s="1"/>
  <c r="I39" i="5"/>
  <c r="E40" i="5"/>
  <c r="F40" i="5"/>
  <c r="G40" i="5"/>
  <c r="H40" i="5" s="1"/>
  <c r="I40" i="5"/>
  <c r="J40" i="5" s="1"/>
  <c r="K40" i="5" s="1"/>
  <c r="E41" i="5"/>
  <c r="F41" i="5"/>
  <c r="G41" i="5"/>
  <c r="H41" i="5" s="1"/>
  <c r="I41" i="5"/>
  <c r="L3" i="8"/>
  <c r="N3" i="8"/>
  <c r="E5" i="8"/>
  <c r="F5" i="8"/>
  <c r="N5" i="8"/>
  <c r="E7" i="8"/>
  <c r="F7" i="8"/>
  <c r="N7" i="8"/>
  <c r="E9" i="8"/>
  <c r="F9" i="8"/>
  <c r="N9" i="8"/>
  <c r="E10" i="8"/>
  <c r="F10" i="8"/>
  <c r="N10" i="8"/>
  <c r="O10" i="8" s="1"/>
  <c r="P10" i="8" s="1"/>
  <c r="E12" i="8"/>
  <c r="F12" i="8"/>
  <c r="N12" i="8"/>
  <c r="E11" i="8"/>
  <c r="F11" i="8"/>
  <c r="N11" i="8"/>
  <c r="E6" i="8"/>
  <c r="F6" i="8"/>
  <c r="N6" i="8"/>
  <c r="O6" i="8" s="1"/>
  <c r="P6" i="8" s="1"/>
  <c r="E8" i="8"/>
  <c r="F8" i="8"/>
  <c r="N8" i="8"/>
  <c r="O8" i="8" s="1"/>
  <c r="P8" i="8" s="1"/>
  <c r="E13" i="8"/>
  <c r="F13" i="8"/>
  <c r="N13" i="8"/>
  <c r="E14" i="8"/>
  <c r="F14" i="8"/>
  <c r="N14" i="8"/>
  <c r="E15" i="8"/>
  <c r="F15" i="8"/>
  <c r="N15" i="8"/>
  <c r="E16" i="8"/>
  <c r="F16" i="8"/>
  <c r="N16" i="8"/>
  <c r="O16" i="8" s="1"/>
  <c r="P16" i="8" s="1"/>
  <c r="E17" i="8"/>
  <c r="F17" i="8"/>
  <c r="N17" i="8"/>
  <c r="E18" i="8"/>
  <c r="F18" i="8"/>
  <c r="N18" i="8"/>
  <c r="E19" i="8"/>
  <c r="F19" i="8"/>
  <c r="N19" i="8"/>
  <c r="E20" i="8"/>
  <c r="F20" i="8"/>
  <c r="N20" i="8"/>
  <c r="O20" i="8" s="1"/>
  <c r="P20" i="8" s="1"/>
  <c r="E21" i="8"/>
  <c r="F21" i="8"/>
  <c r="N21" i="8"/>
  <c r="E22" i="8"/>
  <c r="F22" i="8"/>
  <c r="N22" i="8"/>
  <c r="E23" i="8"/>
  <c r="F23" i="8"/>
  <c r="N23" i="8"/>
  <c r="O23" i="8" s="1"/>
  <c r="P23" i="8" s="1"/>
  <c r="E24" i="8"/>
  <c r="F24" i="8"/>
  <c r="N24" i="8"/>
  <c r="E25" i="8"/>
  <c r="F25" i="8"/>
  <c r="N25" i="8"/>
  <c r="E26" i="8"/>
  <c r="F26" i="8"/>
  <c r="N26" i="8"/>
  <c r="O26" i="8" s="1"/>
  <c r="P26" i="8" s="1"/>
  <c r="E27" i="8"/>
  <c r="F27" i="8"/>
  <c r="N27" i="8"/>
  <c r="E28" i="8"/>
  <c r="F28" i="8"/>
  <c r="N28" i="8"/>
  <c r="O28" i="8" s="1"/>
  <c r="P28" i="8" s="1"/>
  <c r="E29" i="8"/>
  <c r="F29" i="8"/>
  <c r="N29" i="8"/>
  <c r="E30" i="8"/>
  <c r="F30" i="8"/>
  <c r="N30" i="8"/>
  <c r="F31" i="8"/>
  <c r="N31" i="8"/>
  <c r="E32" i="8"/>
  <c r="F32" i="8"/>
  <c r="N32" i="8"/>
  <c r="E33" i="8"/>
  <c r="F33" i="8"/>
  <c r="N33" i="8"/>
  <c r="E34" i="8"/>
  <c r="F34" i="8"/>
  <c r="N34" i="8"/>
  <c r="O34" i="8" s="1"/>
  <c r="P34" i="8" s="1"/>
  <c r="E35" i="8"/>
  <c r="F35" i="8"/>
  <c r="N35" i="8"/>
  <c r="E36" i="8"/>
  <c r="F36" i="8"/>
  <c r="N36" i="8"/>
  <c r="E37" i="8"/>
  <c r="F37" i="8"/>
  <c r="N37" i="8"/>
  <c r="E38" i="8"/>
  <c r="F38" i="8"/>
  <c r="N38" i="8"/>
  <c r="O38" i="8" s="1"/>
  <c r="P38" i="8" s="1"/>
  <c r="E39" i="8"/>
  <c r="F39" i="8"/>
  <c r="N39" i="8"/>
  <c r="O39" i="8" s="1"/>
  <c r="P39" i="8" s="1"/>
  <c r="E40" i="8"/>
  <c r="F40" i="8"/>
  <c r="N40" i="8"/>
  <c r="N41" i="8"/>
  <c r="O41" i="8" s="1"/>
  <c r="P41" i="8" s="1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1" i="8"/>
  <c r="J9" i="5"/>
  <c r="K9" i="5" s="1"/>
  <c r="F41" i="8"/>
  <c r="L17" i="1"/>
  <c r="O12" i="8"/>
  <c r="P12" i="8" s="1"/>
  <c r="J11" i="5"/>
  <c r="K11" i="5" s="1"/>
  <c r="O24" i="8"/>
  <c r="P24" i="8" s="1"/>
  <c r="J21" i="5"/>
  <c r="K21" i="5" s="1"/>
  <c r="J16" i="5"/>
  <c r="K16" i="5" s="1"/>
  <c r="J5" i="5"/>
  <c r="K5" i="5" s="1"/>
  <c r="O7" i="8" l="1"/>
  <c r="P7" i="8" s="1"/>
  <c r="O40" i="8"/>
  <c r="P40" i="8" s="1"/>
  <c r="O32" i="8"/>
  <c r="P32" i="8" s="1"/>
  <c r="O29" i="8"/>
  <c r="P29" i="8" s="1"/>
  <c r="O21" i="8"/>
  <c r="P21" i="8" s="1"/>
  <c r="O13" i="8"/>
  <c r="P13" i="8" s="1"/>
  <c r="O18" i="8"/>
  <c r="P18" i="8" s="1"/>
  <c r="O11" i="8"/>
  <c r="P11" i="8" s="1"/>
  <c r="M6" i="8"/>
  <c r="L23" i="1"/>
  <c r="L50" i="1"/>
  <c r="L9" i="5"/>
  <c r="M10" i="5" s="1"/>
  <c r="L22" i="1"/>
  <c r="L34" i="1"/>
  <c r="L28" i="1"/>
  <c r="L13" i="1"/>
  <c r="L15" i="1"/>
  <c r="L14" i="1"/>
  <c r="L56" i="1"/>
  <c r="L32" i="1"/>
  <c r="L60" i="1"/>
  <c r="L8" i="1"/>
  <c r="L52" i="1"/>
  <c r="L36" i="5"/>
  <c r="N36" i="5" s="1"/>
  <c r="L29" i="5"/>
  <c r="M29" i="5" s="1"/>
  <c r="L23" i="5"/>
  <c r="M23" i="5" s="1"/>
  <c r="L27" i="5"/>
  <c r="M27" i="5" s="1"/>
  <c r="L11" i="5"/>
  <c r="N11" i="5" s="1"/>
  <c r="L7" i="5"/>
  <c r="L25" i="1"/>
  <c r="L29" i="1"/>
  <c r="L38" i="1"/>
  <c r="L53" i="1"/>
  <c r="L61" i="1"/>
  <c r="L65" i="1"/>
  <c r="L31" i="1"/>
  <c r="O22" i="8"/>
  <c r="P22" i="8" s="1"/>
  <c r="O36" i="8"/>
  <c r="P36" i="8" s="1"/>
  <c r="O25" i="8"/>
  <c r="P25" i="8" s="1"/>
  <c r="L63" i="1"/>
  <c r="O33" i="8"/>
  <c r="P33" i="8" s="1"/>
  <c r="O30" i="8"/>
  <c r="P30" i="8" s="1"/>
  <c r="J41" i="5"/>
  <c r="K41" i="5" s="1"/>
  <c r="L41" i="5" s="1"/>
  <c r="J39" i="5"/>
  <c r="K39" i="5" s="1"/>
  <c r="L39" i="5" s="1"/>
  <c r="N39" i="5" s="1"/>
  <c r="J37" i="5"/>
  <c r="K37" i="5" s="1"/>
  <c r="L37" i="5" s="1"/>
  <c r="M37" i="5" s="1"/>
  <c r="O17" i="8"/>
  <c r="P17" i="8" s="1"/>
  <c r="O9" i="8"/>
  <c r="P9" i="8" s="1"/>
  <c r="J14" i="5"/>
  <c r="K14" i="5" s="1"/>
  <c r="L14" i="5" s="1"/>
  <c r="M14" i="5" s="1"/>
  <c r="J17" i="5"/>
  <c r="K17" i="5" s="1"/>
  <c r="L17" i="5" s="1"/>
  <c r="M17" i="5" s="1"/>
  <c r="L58" i="1"/>
  <c r="O35" i="8"/>
  <c r="P35" i="8" s="1"/>
  <c r="O27" i="8"/>
  <c r="P27" i="8" s="1"/>
  <c r="O19" i="8"/>
  <c r="P19" i="8" s="1"/>
  <c r="O14" i="8"/>
  <c r="P14" i="8" s="1"/>
  <c r="O5" i="8"/>
  <c r="P5" i="8" s="1"/>
  <c r="L9" i="1"/>
  <c r="L21" i="1"/>
  <c r="L33" i="1"/>
  <c r="L47" i="1"/>
  <c r="L49" i="1"/>
  <c r="L62" i="1"/>
  <c r="O37" i="8"/>
  <c r="P37" i="8" s="1"/>
  <c r="O31" i="8"/>
  <c r="P31" i="8" s="1"/>
  <c r="O15" i="8"/>
  <c r="P15" i="8" s="1"/>
  <c r="J34" i="5"/>
  <c r="K34" i="5" s="1"/>
  <c r="L34" i="5" s="1"/>
  <c r="M34" i="5" s="1"/>
  <c r="J33" i="5"/>
  <c r="K33" i="5" s="1"/>
  <c r="L33" i="5" s="1"/>
  <c r="J31" i="5"/>
  <c r="K31" i="5" s="1"/>
  <c r="L31" i="5" s="1"/>
  <c r="J22" i="5"/>
  <c r="K22" i="5" s="1"/>
  <c r="L22" i="5" s="1"/>
  <c r="J20" i="5"/>
  <c r="K20" i="5" s="1"/>
  <c r="L20" i="5" s="1"/>
  <c r="N20" i="5" s="1"/>
  <c r="J18" i="5"/>
  <c r="K18" i="5" s="1"/>
  <c r="J12" i="5"/>
  <c r="K12" i="5" s="1"/>
  <c r="L12" i="5" s="1"/>
  <c r="L26" i="1"/>
  <c r="L30" i="1"/>
  <c r="L55" i="1"/>
  <c r="L32" i="5"/>
  <c r="M32" i="5" s="1"/>
  <c r="L13" i="5"/>
  <c r="N13" i="5" s="1"/>
  <c r="L16" i="5"/>
  <c r="M16" i="5" s="1"/>
  <c r="L25" i="5"/>
  <c r="N25" i="5" s="1"/>
  <c r="L19" i="5"/>
  <c r="M19" i="5" s="1"/>
  <c r="L21" i="5"/>
  <c r="N21" i="5" s="1"/>
  <c r="L10" i="5"/>
  <c r="L8" i="5"/>
  <c r="L18" i="5"/>
  <c r="N18" i="5" s="1"/>
  <c r="L40" i="5"/>
  <c r="N40" i="5" s="1"/>
  <c r="L24" i="5"/>
  <c r="N24" i="5" s="1"/>
  <c r="L28" i="5"/>
  <c r="N28" i="5" s="1"/>
  <c r="L15" i="5"/>
  <c r="N15" i="5" s="1"/>
  <c r="L26" i="5"/>
  <c r="N26" i="5" s="1"/>
  <c r="L27" i="1"/>
  <c r="L46" i="1"/>
  <c r="L54" i="1"/>
  <c r="L57" i="1"/>
  <c r="L64" i="1"/>
  <c r="L51" i="1"/>
  <c r="L5" i="5"/>
  <c r="N6" i="5" s="1"/>
  <c r="L35" i="5"/>
  <c r="N35" i="5" s="1"/>
  <c r="L38" i="5"/>
  <c r="N38" i="5" s="1"/>
  <c r="L6" i="1"/>
  <c r="L18" i="1"/>
  <c r="L48" i="1"/>
  <c r="L6" i="5"/>
  <c r="L30" i="5"/>
  <c r="L7" i="1"/>
  <c r="L39" i="1"/>
  <c r="L37" i="1"/>
  <c r="L20" i="1"/>
  <c r="H41" i="8"/>
  <c r="M39" i="8"/>
  <c r="M7" i="8"/>
  <c r="H12" i="8"/>
  <c r="J14" i="8"/>
  <c r="G19" i="8"/>
  <c r="I21" i="8"/>
  <c r="M23" i="8"/>
  <c r="H28" i="8"/>
  <c r="J30" i="8"/>
  <c r="G35" i="8"/>
  <c r="I37" i="8"/>
  <c r="J6" i="8"/>
  <c r="M41" i="8"/>
  <c r="G6" i="8"/>
  <c r="H6" i="8"/>
  <c r="H8" i="8"/>
  <c r="J9" i="8"/>
  <c r="G15" i="8"/>
  <c r="I17" i="8"/>
  <c r="M19" i="8"/>
  <c r="H24" i="8"/>
  <c r="J26" i="8"/>
  <c r="G31" i="8"/>
  <c r="I33" i="8"/>
  <c r="M35" i="8"/>
  <c r="H40" i="8"/>
  <c r="I6" i="8"/>
  <c r="J5" i="8"/>
  <c r="G11" i="8"/>
  <c r="I13" i="8"/>
  <c r="M15" i="8"/>
  <c r="H20" i="8"/>
  <c r="J22" i="8"/>
  <c r="G27" i="8"/>
  <c r="I29" i="8"/>
  <c r="M31" i="8"/>
  <c r="H36" i="8"/>
  <c r="J38" i="8"/>
  <c r="G41" i="8"/>
  <c r="G7" i="8"/>
  <c r="I10" i="8"/>
  <c r="M11" i="8"/>
  <c r="H16" i="8"/>
  <c r="J18" i="8"/>
  <c r="G23" i="8"/>
  <c r="I25" i="8"/>
  <c r="M27" i="8"/>
  <c r="H32" i="8"/>
  <c r="J34" i="8"/>
  <c r="G39" i="8"/>
  <c r="H5" i="8"/>
  <c r="I7" i="8"/>
  <c r="J8" i="8"/>
  <c r="G10" i="8"/>
  <c r="M10" i="8"/>
  <c r="H9" i="8"/>
  <c r="I11" i="8"/>
  <c r="J12" i="8"/>
  <c r="G13" i="8"/>
  <c r="M13" i="8"/>
  <c r="H14" i="8"/>
  <c r="I15" i="8"/>
  <c r="J16" i="8"/>
  <c r="G17" i="8"/>
  <c r="M17" i="8"/>
  <c r="H18" i="8"/>
  <c r="I19" i="8"/>
  <c r="J20" i="8"/>
  <c r="G21" i="8"/>
  <c r="M21" i="8"/>
  <c r="H22" i="8"/>
  <c r="I23" i="8"/>
  <c r="J24" i="8"/>
  <c r="G25" i="8"/>
  <c r="M25" i="8"/>
  <c r="H26" i="8"/>
  <c r="I27" i="8"/>
  <c r="J28" i="8"/>
  <c r="G29" i="8"/>
  <c r="M29" i="8"/>
  <c r="H30" i="8"/>
  <c r="I31" i="8"/>
  <c r="J32" i="8"/>
  <c r="G33" i="8"/>
  <c r="M33" i="8"/>
  <c r="H34" i="8"/>
  <c r="I35" i="8"/>
  <c r="J36" i="8"/>
  <c r="G37" i="8"/>
  <c r="M37" i="8"/>
  <c r="H38" i="8"/>
  <c r="I39" i="8"/>
  <c r="J40" i="8"/>
  <c r="I41" i="8"/>
  <c r="I5" i="8"/>
  <c r="J7" i="8"/>
  <c r="G8" i="8"/>
  <c r="M8" i="8"/>
  <c r="H10" i="8"/>
  <c r="I9" i="8"/>
  <c r="J11" i="8"/>
  <c r="G12" i="8"/>
  <c r="M12" i="8"/>
  <c r="H13" i="8"/>
  <c r="I14" i="8"/>
  <c r="J15" i="8"/>
  <c r="G16" i="8"/>
  <c r="M16" i="8"/>
  <c r="H17" i="8"/>
  <c r="I18" i="8"/>
  <c r="J19" i="8"/>
  <c r="G20" i="8"/>
  <c r="M20" i="8"/>
  <c r="H21" i="8"/>
  <c r="I22" i="8"/>
  <c r="J23" i="8"/>
  <c r="G24" i="8"/>
  <c r="M24" i="8"/>
  <c r="H25" i="8"/>
  <c r="I26" i="8"/>
  <c r="J27" i="8"/>
  <c r="G28" i="8"/>
  <c r="M28" i="8"/>
  <c r="H29" i="8"/>
  <c r="I30" i="8"/>
  <c r="J31" i="8"/>
  <c r="G32" i="8"/>
  <c r="M32" i="8"/>
  <c r="H33" i="8"/>
  <c r="I34" i="8"/>
  <c r="J35" i="8"/>
  <c r="G36" i="8"/>
  <c r="M36" i="8"/>
  <c r="H37" i="8"/>
  <c r="I38" i="8"/>
  <c r="J39" i="8"/>
  <c r="G40" i="8"/>
  <c r="M40" i="8"/>
  <c r="J41" i="8"/>
  <c r="G5" i="8"/>
  <c r="M5" i="8"/>
  <c r="H7" i="8"/>
  <c r="I8" i="8"/>
  <c r="J10" i="8"/>
  <c r="G9" i="8"/>
  <c r="M9" i="8"/>
  <c r="H11" i="8"/>
  <c r="I12" i="8"/>
  <c r="J13" i="8"/>
  <c r="G14" i="8"/>
  <c r="M14" i="8"/>
  <c r="H15" i="8"/>
  <c r="I16" i="8"/>
  <c r="J17" i="8"/>
  <c r="G18" i="8"/>
  <c r="M18" i="8"/>
  <c r="H19" i="8"/>
  <c r="I20" i="8"/>
  <c r="J21" i="8"/>
  <c r="G22" i="8"/>
  <c r="M22" i="8"/>
  <c r="H23" i="8"/>
  <c r="I24" i="8"/>
  <c r="J25" i="8"/>
  <c r="G26" i="8"/>
  <c r="M26" i="8"/>
  <c r="H27" i="8"/>
  <c r="I28" i="8"/>
  <c r="J29" i="8"/>
  <c r="G30" i="8"/>
  <c r="M30" i="8"/>
  <c r="H31" i="8"/>
  <c r="I32" i="8"/>
  <c r="J33" i="8"/>
  <c r="G34" i="8"/>
  <c r="M34" i="8"/>
  <c r="H35" i="8"/>
  <c r="I36" i="8"/>
  <c r="J37" i="8"/>
  <c r="G38" i="8"/>
  <c r="M38" i="8"/>
  <c r="H39" i="8"/>
  <c r="I40" i="8"/>
  <c r="N9" i="5" l="1"/>
  <c r="N7" i="5"/>
  <c r="K5" i="8"/>
  <c r="L5" i="8" s="1"/>
  <c r="Q5" i="8" s="1"/>
  <c r="N29" i="5"/>
  <c r="N10" i="5"/>
  <c r="M36" i="5"/>
  <c r="N27" i="5"/>
  <c r="N17" i="5"/>
  <c r="N23" i="5"/>
  <c r="M21" i="5"/>
  <c r="M7" i="5"/>
  <c r="M11" i="5"/>
  <c r="N19" i="5"/>
  <c r="N14" i="5"/>
  <c r="N16" i="5"/>
  <c r="M6" i="5"/>
  <c r="M25" i="5"/>
  <c r="N34" i="5"/>
  <c r="M18" i="5"/>
  <c r="M31" i="5"/>
  <c r="N31" i="5"/>
  <c r="N32" i="5"/>
  <c r="M28" i="5"/>
  <c r="N22" i="5"/>
  <c r="M22" i="5"/>
  <c r="M12" i="5"/>
  <c r="N12" i="5"/>
  <c r="M33" i="5"/>
  <c r="N33" i="5"/>
  <c r="M40" i="5"/>
  <c r="M15" i="5"/>
  <c r="M13" i="5"/>
  <c r="M9" i="5"/>
  <c r="N37" i="5"/>
  <c r="M38" i="5"/>
  <c r="M39" i="5"/>
  <c r="N8" i="5"/>
  <c r="M8" i="5"/>
  <c r="M24" i="5"/>
  <c r="M20" i="5"/>
  <c r="M26" i="5"/>
  <c r="K38" i="8"/>
  <c r="L38" i="8" s="1"/>
  <c r="Q38" i="8" s="1"/>
  <c r="R38" i="8" s="1"/>
  <c r="K22" i="8"/>
  <c r="L22" i="8" s="1"/>
  <c r="Q22" i="8" s="1"/>
  <c r="R22" i="8" s="1"/>
  <c r="K34" i="8"/>
  <c r="L34" i="8" s="1"/>
  <c r="Q34" i="8" s="1"/>
  <c r="M35" i="5"/>
  <c r="N30" i="5"/>
  <c r="M30" i="5"/>
  <c r="K30" i="8"/>
  <c r="L30" i="8" s="1"/>
  <c r="Q30" i="8" s="1"/>
  <c r="R30" i="8" s="1"/>
  <c r="K18" i="8"/>
  <c r="L18" i="8" s="1"/>
  <c r="Q18" i="8" s="1"/>
  <c r="K14" i="8"/>
  <c r="L14" i="8" s="1"/>
  <c r="Q14" i="8" s="1"/>
  <c r="R14" i="8" s="1"/>
  <c r="N41" i="5"/>
  <c r="M41" i="5"/>
  <c r="K26" i="8"/>
  <c r="L26" i="8" s="1"/>
  <c r="Q26" i="8" s="1"/>
  <c r="K9" i="8"/>
  <c r="L9" i="8" s="1"/>
  <c r="Q9" i="8" s="1"/>
  <c r="R10" i="8" s="1"/>
  <c r="K40" i="8"/>
  <c r="L40" i="8" s="1"/>
  <c r="Q40" i="8" s="1"/>
  <c r="K24" i="8"/>
  <c r="L24" i="8" s="1"/>
  <c r="Q24" i="8" s="1"/>
  <c r="K8" i="8"/>
  <c r="L8" i="8" s="1"/>
  <c r="Q8" i="8" s="1"/>
  <c r="K37" i="8"/>
  <c r="L37" i="8" s="1"/>
  <c r="Q37" i="8" s="1"/>
  <c r="K21" i="8"/>
  <c r="L21" i="8" s="1"/>
  <c r="Q21" i="8" s="1"/>
  <c r="K23" i="8"/>
  <c r="L23" i="8" s="1"/>
  <c r="Q23" i="8" s="1"/>
  <c r="K11" i="8"/>
  <c r="L11" i="8" s="1"/>
  <c r="Q11" i="8" s="1"/>
  <c r="K19" i="8"/>
  <c r="L19" i="8" s="1"/>
  <c r="Q19" i="8" s="1"/>
  <c r="K36" i="8"/>
  <c r="L36" i="8" s="1"/>
  <c r="Q36" i="8" s="1"/>
  <c r="K20" i="8"/>
  <c r="L20" i="8" s="1"/>
  <c r="Q20" i="8" s="1"/>
  <c r="K33" i="8"/>
  <c r="L33" i="8" s="1"/>
  <c r="Q33" i="8" s="1"/>
  <c r="K17" i="8"/>
  <c r="L17" i="8" s="1"/>
  <c r="Q17" i="8" s="1"/>
  <c r="K7" i="8"/>
  <c r="L7" i="8" s="1"/>
  <c r="Q7" i="8" s="1"/>
  <c r="K32" i="8"/>
  <c r="L32" i="8" s="1"/>
  <c r="Q32" i="8" s="1"/>
  <c r="K16" i="8"/>
  <c r="L16" i="8" s="1"/>
  <c r="Q16" i="8" s="1"/>
  <c r="K29" i="8"/>
  <c r="L29" i="8" s="1"/>
  <c r="Q29" i="8" s="1"/>
  <c r="K13" i="8"/>
  <c r="L13" i="8" s="1"/>
  <c r="Q13" i="8" s="1"/>
  <c r="K41" i="8"/>
  <c r="L41" i="8" s="1"/>
  <c r="Q41" i="8" s="1"/>
  <c r="K31" i="8"/>
  <c r="L31" i="8" s="1"/>
  <c r="Q31" i="8" s="1"/>
  <c r="K28" i="8"/>
  <c r="L28" i="8" s="1"/>
  <c r="Q28" i="8" s="1"/>
  <c r="K12" i="8"/>
  <c r="L12" i="8" s="1"/>
  <c r="Q12" i="8" s="1"/>
  <c r="K25" i="8"/>
  <c r="L25" i="8" s="1"/>
  <c r="Q25" i="8" s="1"/>
  <c r="K10" i="8"/>
  <c r="L10" i="8" s="1"/>
  <c r="Q10" i="8" s="1"/>
  <c r="K39" i="8"/>
  <c r="L39" i="8" s="1"/>
  <c r="Q39" i="8" s="1"/>
  <c r="K27" i="8"/>
  <c r="L27" i="8" s="1"/>
  <c r="Q27" i="8" s="1"/>
  <c r="K15" i="8"/>
  <c r="L15" i="8" s="1"/>
  <c r="Q15" i="8" s="1"/>
  <c r="K6" i="8"/>
  <c r="L6" i="8" s="1"/>
  <c r="Q6" i="8" s="1"/>
  <c r="K35" i="8"/>
  <c r="L35" i="8" s="1"/>
  <c r="Q35" i="8" s="1"/>
  <c r="R6" i="8" l="1"/>
  <c r="S22" i="8"/>
  <c r="S38" i="8"/>
  <c r="S6" i="8"/>
  <c r="S30" i="8"/>
  <c r="S14" i="8"/>
  <c r="S10" i="8"/>
  <c r="S28" i="8"/>
  <c r="R28" i="8"/>
  <c r="R15" i="8"/>
  <c r="S15" i="8"/>
  <c r="S41" i="8"/>
  <c r="R41" i="8"/>
  <c r="R20" i="8"/>
  <c r="S20" i="8"/>
  <c r="S23" i="8"/>
  <c r="R23" i="8"/>
  <c r="S27" i="8"/>
  <c r="R27" i="8"/>
  <c r="S12" i="8"/>
  <c r="R12" i="8"/>
  <c r="R13" i="8"/>
  <c r="S13" i="8"/>
  <c r="S18" i="8"/>
  <c r="R18" i="8"/>
  <c r="R7" i="8"/>
  <c r="S7" i="8"/>
  <c r="S36" i="8"/>
  <c r="R36" i="8"/>
  <c r="S21" i="8"/>
  <c r="R21" i="8"/>
  <c r="S40" i="8"/>
  <c r="R40" i="8"/>
  <c r="R35" i="8"/>
  <c r="S35" i="8"/>
  <c r="R29" i="8"/>
  <c r="S29" i="8"/>
  <c r="R34" i="8"/>
  <c r="S34" i="8"/>
  <c r="R17" i="8"/>
  <c r="S17" i="8"/>
  <c r="R19" i="8"/>
  <c r="S19" i="8"/>
  <c r="R37" i="8"/>
  <c r="S37" i="8"/>
  <c r="S9" i="8"/>
  <c r="R9" i="8"/>
  <c r="S31" i="8"/>
  <c r="R31" i="8"/>
  <c r="R16" i="8"/>
  <c r="S16" i="8"/>
  <c r="S33" i="8"/>
  <c r="R33" i="8"/>
  <c r="S11" i="8"/>
  <c r="R11" i="8"/>
  <c r="R8" i="8"/>
  <c r="S8" i="8"/>
  <c r="S39" i="8"/>
  <c r="R39" i="8"/>
  <c r="R25" i="8"/>
  <c r="S25" i="8"/>
  <c r="R32" i="8"/>
  <c r="S32" i="8"/>
  <c r="S24" i="8"/>
  <c r="R24" i="8"/>
  <c r="R26" i="8"/>
  <c r="S26" i="8"/>
</calcChain>
</file>

<file path=xl/sharedStrings.xml><?xml version="1.0" encoding="utf-8"?>
<sst xmlns="http://schemas.openxmlformats.org/spreadsheetml/2006/main" count="492" uniqueCount="282">
  <si>
    <t>日付</t>
    <rPh sb="0" eb="2">
      <t>ヒヅケ</t>
    </rPh>
    <phoneticPr fontId="2"/>
  </si>
  <si>
    <t>スタート時刻</t>
    <rPh sb="4" eb="6">
      <t>ジコク</t>
    </rPh>
    <phoneticPr fontId="2"/>
  </si>
  <si>
    <t>本部艇</t>
    <rPh sb="0" eb="2">
      <t>ホンブ</t>
    </rPh>
    <rPh sb="2" eb="3">
      <t>テイ</t>
    </rPh>
    <phoneticPr fontId="2"/>
  </si>
  <si>
    <t>&lt;集計手順＞</t>
    <rPh sb="1" eb="3">
      <t>シュウケイ</t>
    </rPh>
    <rPh sb="3" eb="5">
      <t>テジュン</t>
    </rPh>
    <phoneticPr fontId="2"/>
  </si>
  <si>
    <t>着順</t>
  </si>
  <si>
    <t>Name</t>
  </si>
  <si>
    <t>到着時刻</t>
    <rPh sb="2" eb="4">
      <t>ジコク</t>
    </rPh>
    <phoneticPr fontId="2"/>
  </si>
  <si>
    <t>所要時間</t>
  </si>
  <si>
    <t>Ａ．この「レース着順とタイムシート</t>
    <rPh sb="8" eb="10">
      <t>チャクジュン</t>
    </rPh>
    <phoneticPr fontId="2"/>
  </si>
  <si>
    <t>（１）日付とスタート時刻と本部艇名を記入する</t>
    <rPh sb="3" eb="5">
      <t>ヒヅケ</t>
    </rPh>
    <rPh sb="10" eb="12">
      <t>ジコク</t>
    </rPh>
    <rPh sb="13" eb="15">
      <t>ホンブ</t>
    </rPh>
    <rPh sb="15" eb="16">
      <t>テイ</t>
    </rPh>
    <rPh sb="16" eb="17">
      <t>メイ</t>
    </rPh>
    <rPh sb="18" eb="20">
      <t>キニュウ</t>
    </rPh>
    <phoneticPr fontId="2"/>
  </si>
  <si>
    <t>（２）このシートにエントリーした艇名（Ｎａｍｅ）とフィニッシュ時刻（到着時刻）を記入する</t>
    <rPh sb="16" eb="17">
      <t>テイ</t>
    </rPh>
    <rPh sb="17" eb="18">
      <t>メイ</t>
    </rPh>
    <rPh sb="31" eb="33">
      <t>ジコク</t>
    </rPh>
    <rPh sb="34" eb="36">
      <t>トウチャク</t>
    </rPh>
    <rPh sb="36" eb="38">
      <t>ジコク</t>
    </rPh>
    <rPh sb="40" eb="42">
      <t>キニュウ</t>
    </rPh>
    <phoneticPr fontId="2"/>
  </si>
  <si>
    <t>Ｂ．レース結果　ＯＹＣレーティング　および　レース結果スポーツカップ</t>
    <rPh sb="5" eb="7">
      <t>ケッカ</t>
    </rPh>
    <rPh sb="25" eb="27">
      <t>ケッカ</t>
    </rPh>
    <phoneticPr fontId="2"/>
  </si>
  <si>
    <t>（１）Ｎａｍｅ列にエントリーした艇名を着順のまま文字としてコピーする</t>
    <rPh sb="7" eb="8">
      <t>レツ</t>
    </rPh>
    <rPh sb="16" eb="17">
      <t>テイ</t>
    </rPh>
    <rPh sb="17" eb="18">
      <t>メイ</t>
    </rPh>
    <rPh sb="19" eb="21">
      <t>チャクジュン</t>
    </rPh>
    <rPh sb="24" eb="26">
      <t>モジ</t>
    </rPh>
    <phoneticPr fontId="2"/>
  </si>
  <si>
    <t>↓</t>
    <phoneticPr fontId="2"/>
  </si>
  <si>
    <t>自動的にレーティングを読み出し、修正時間を計算する</t>
    <rPh sb="0" eb="3">
      <t>ジドウテキ</t>
    </rPh>
    <rPh sb="11" eb="12">
      <t>ヨ</t>
    </rPh>
    <rPh sb="13" eb="14">
      <t>ダ</t>
    </rPh>
    <rPh sb="16" eb="18">
      <t>シュウセイ</t>
    </rPh>
    <rPh sb="18" eb="20">
      <t>ジカン</t>
    </rPh>
    <rPh sb="21" eb="23">
      <t>ケイサン</t>
    </rPh>
    <phoneticPr fontId="2"/>
  </si>
  <si>
    <t>（２）着順～修正時間の列までのデータを選択して｢修正時間」でソートする</t>
    <rPh sb="3" eb="5">
      <t>チャクジュン</t>
    </rPh>
    <rPh sb="6" eb="8">
      <t>シュウセイ</t>
    </rPh>
    <rPh sb="8" eb="10">
      <t>ジカン</t>
    </rPh>
    <rPh sb="11" eb="12">
      <t>レツ</t>
    </rPh>
    <rPh sb="19" eb="21">
      <t>センタク</t>
    </rPh>
    <rPh sb="24" eb="26">
      <t>シュウセイ</t>
    </rPh>
    <rPh sb="26" eb="28">
      <t>ジカン</t>
    </rPh>
    <phoneticPr fontId="2"/>
  </si>
  <si>
    <t>不要な行を削除する</t>
    <rPh sb="0" eb="2">
      <t>フヨウ</t>
    </rPh>
    <rPh sb="3" eb="4">
      <t>ギョウ</t>
    </rPh>
    <rPh sb="5" eb="7">
      <t>サクジョ</t>
    </rPh>
    <phoneticPr fontId="2"/>
  </si>
  <si>
    <t>略語解説</t>
    <rPh sb="0" eb="2">
      <t>リャクゴ</t>
    </rPh>
    <rPh sb="2" eb="4">
      <t>カイセツ</t>
    </rPh>
    <phoneticPr fontId="2"/>
  </si>
  <si>
    <t>ＤＮＣ</t>
    <phoneticPr fontId="2"/>
  </si>
  <si>
    <t>スタートしなかった。スタートエリアに来なかった。</t>
    <rPh sb="18" eb="19">
      <t>コ</t>
    </rPh>
    <phoneticPr fontId="2"/>
  </si>
  <si>
    <t>ＤＮＳ</t>
    <phoneticPr fontId="2"/>
  </si>
  <si>
    <t>スタートしなかった。（ＤＮＣとＯＣＳ以外）</t>
    <rPh sb="18" eb="20">
      <t>イガイ</t>
    </rPh>
    <phoneticPr fontId="2"/>
  </si>
  <si>
    <t>ＯＣＳ</t>
    <phoneticPr fontId="2"/>
  </si>
  <si>
    <t>スタートしなかった。スタート信号のときにスタートラインのコースサイドにいてスタートしなかったか規則３０．１に違反した。</t>
    <rPh sb="14" eb="16">
      <t>シンゴウ</t>
    </rPh>
    <rPh sb="47" eb="49">
      <t>キソク</t>
    </rPh>
    <rPh sb="54" eb="56">
      <t>イハン</t>
    </rPh>
    <phoneticPr fontId="2"/>
  </si>
  <si>
    <t>ＺＦＰ</t>
    <phoneticPr fontId="2"/>
  </si>
  <si>
    <t>規則３０．２に基づく２０％ペナルティー。</t>
    <rPh sb="0" eb="2">
      <t>キソク</t>
    </rPh>
    <rPh sb="7" eb="8">
      <t>モト</t>
    </rPh>
    <phoneticPr fontId="2"/>
  </si>
  <si>
    <t>ＢＦＤ</t>
    <phoneticPr fontId="2"/>
  </si>
  <si>
    <t>規則３０．３に基づく失格。</t>
    <rPh sb="0" eb="2">
      <t>キソク</t>
    </rPh>
    <rPh sb="7" eb="8">
      <t>モト</t>
    </rPh>
    <rPh sb="10" eb="12">
      <t>シッカク</t>
    </rPh>
    <phoneticPr fontId="2"/>
  </si>
  <si>
    <t>ＳＣＰ</t>
    <phoneticPr fontId="2"/>
  </si>
  <si>
    <t>規則４４．３（ａ）に基づき、得点のペナルティーを履行した。</t>
    <rPh sb="0" eb="2">
      <t>キソク</t>
    </rPh>
    <rPh sb="10" eb="11">
      <t>モト</t>
    </rPh>
    <rPh sb="14" eb="16">
      <t>トクテン</t>
    </rPh>
    <rPh sb="24" eb="26">
      <t>リコウ</t>
    </rPh>
    <phoneticPr fontId="2"/>
  </si>
  <si>
    <t>ＤＮＦ</t>
    <phoneticPr fontId="2"/>
  </si>
  <si>
    <t>フィニッシュしなかった。</t>
    <phoneticPr fontId="2"/>
  </si>
  <si>
    <t>ＲＡＦ</t>
    <phoneticPr fontId="2"/>
  </si>
  <si>
    <t>フィニッシュ後にリタイアした。</t>
    <rPh sb="6" eb="7">
      <t>ゴ</t>
    </rPh>
    <phoneticPr fontId="2"/>
  </si>
  <si>
    <t>ＤＳＱ</t>
    <phoneticPr fontId="2"/>
  </si>
  <si>
    <t>失格。</t>
    <rPh sb="0" eb="2">
      <t>シッカク</t>
    </rPh>
    <phoneticPr fontId="2"/>
  </si>
  <si>
    <t>ＤＮＥ</t>
    <phoneticPr fontId="2"/>
  </si>
  <si>
    <t>規則９０．３（ｂ）に基づく、除外できない失格。（ＤＧＭ以外）</t>
    <rPh sb="0" eb="2">
      <t>キソク</t>
    </rPh>
    <rPh sb="10" eb="11">
      <t>モト</t>
    </rPh>
    <rPh sb="14" eb="16">
      <t>ジョガイ</t>
    </rPh>
    <rPh sb="20" eb="22">
      <t>シッカク</t>
    </rPh>
    <rPh sb="27" eb="29">
      <t>イガイ</t>
    </rPh>
    <phoneticPr fontId="2"/>
  </si>
  <si>
    <t>ＤＧＭ</t>
    <phoneticPr fontId="2"/>
  </si>
  <si>
    <t>規則９０．４（ｂ）に基づく、除外できない重大な不正行為による失格。</t>
    <rPh sb="0" eb="2">
      <t>キソク</t>
    </rPh>
    <rPh sb="10" eb="11">
      <t>モト</t>
    </rPh>
    <rPh sb="14" eb="16">
      <t>ジョガイ</t>
    </rPh>
    <rPh sb="20" eb="22">
      <t>ジュウダイ</t>
    </rPh>
    <rPh sb="23" eb="25">
      <t>フセイ</t>
    </rPh>
    <rPh sb="25" eb="27">
      <t>コウイ</t>
    </rPh>
    <rPh sb="30" eb="32">
      <t>シッカク</t>
    </rPh>
    <phoneticPr fontId="2"/>
  </si>
  <si>
    <t>ＲＤＧ</t>
    <phoneticPr fontId="2"/>
  </si>
  <si>
    <t>救済が与えられた。</t>
    <rPh sb="0" eb="2">
      <t>キュウサイ</t>
    </rPh>
    <rPh sb="3" eb="4">
      <t>アタ</t>
    </rPh>
    <phoneticPr fontId="2"/>
  </si>
  <si>
    <t>上記規則は　クラブハウスにある「セーリング競技規則　2013-2016」で確認ください。</t>
    <rPh sb="0" eb="2">
      <t>ジョウキ</t>
    </rPh>
    <rPh sb="2" eb="4">
      <t>キソク</t>
    </rPh>
    <rPh sb="21" eb="23">
      <t>キョウギ</t>
    </rPh>
    <rPh sb="23" eb="25">
      <t>キソク</t>
    </rPh>
    <rPh sb="37" eb="39">
      <t>カクニン</t>
    </rPh>
    <phoneticPr fontId="2"/>
  </si>
  <si>
    <t>修正時間＝所要時間×TMF／（１－ＯＳＣ）</t>
    <phoneticPr fontId="2"/>
  </si>
  <si>
    <t>スタート時間</t>
    <phoneticPr fontId="2"/>
  </si>
  <si>
    <t>修正</t>
  </si>
  <si>
    <t>Sail.No</t>
    <phoneticPr fontId="2"/>
  </si>
  <si>
    <t>艇種</t>
  </si>
  <si>
    <t>ＧＴＡ</t>
  </si>
  <si>
    <t>ＡＧＥ</t>
  </si>
  <si>
    <t>ﾌﾟﾛﾍﾟﾗ</t>
  </si>
  <si>
    <t>SAIL</t>
  </si>
  <si>
    <t>OYC-GTA</t>
  </si>
  <si>
    <t>ＴＭＦ</t>
  </si>
  <si>
    <t>OSＣ</t>
  </si>
  <si>
    <t>到着時間</t>
    <phoneticPr fontId="2"/>
  </si>
  <si>
    <t>修正時間</t>
  </si>
  <si>
    <t>前艇との差</t>
    <rPh sb="0" eb="1">
      <t>マエ</t>
    </rPh>
    <rPh sb="1" eb="2">
      <t>テイ</t>
    </rPh>
    <rPh sb="4" eb="5">
      <t>サ</t>
    </rPh>
    <phoneticPr fontId="2"/>
  </si>
  <si>
    <t>１位との差</t>
    <rPh sb="1" eb="2">
      <t>イ</t>
    </rPh>
    <rPh sb="4" eb="5">
      <t>サ</t>
    </rPh>
    <phoneticPr fontId="2"/>
  </si>
  <si>
    <t>ＡＧＥ；～５年は０　６年～１０年は＋１％　１１年～１５年は＋２％　１６年～２０年は＋３％　２１年～２５年は＋４％　それ以降も５年ごとに＋１％づつ加算　</t>
  </si>
  <si>
    <t>プロペラ；フォールディングﾍﾟﾗは０％　ＳＯＬＩＤ（固定）２翼プロペラは＋３％　3翼ペラは＋５％</t>
  </si>
  <si>
    <t>ＳＡＩＬ；ハイテクセイルを使用する艇は－２％　スピンの無い艇は＋５％</t>
  </si>
  <si>
    <t>ＯＳＣ；レース艇は＋３％　Ｃ＆Ｒ艇は０％　クルージング艇は－３％　ロングキール艇・モーターセイラー等は－６％</t>
  </si>
  <si>
    <t>修正時間＝所要時間×TMF</t>
  </si>
  <si>
    <t>規則３０．１・・・・ラウンド・アンド・エンド「２０１７年度ＯＹＣポイントレース帆走指示書」 ９.-８）参照</t>
    <rPh sb="0" eb="2">
      <t>キソク</t>
    </rPh>
    <rPh sb="27" eb="29">
      <t>ネンド</t>
    </rPh>
    <rPh sb="39" eb="41">
      <t>ハンソウ</t>
    </rPh>
    <rPh sb="41" eb="44">
      <t>シジショ</t>
    </rPh>
    <rPh sb="51" eb="53">
      <t>サンショウ</t>
    </rPh>
    <phoneticPr fontId="2"/>
  </si>
  <si>
    <t>せいりょうパラダイス</t>
  </si>
  <si>
    <t>855</t>
    <phoneticPr fontId="2"/>
  </si>
  <si>
    <t>sp-27ms(solid3p)</t>
  </si>
  <si>
    <t>ＩＳＥ-Ｖ</t>
  </si>
  <si>
    <t>JST374</t>
    <phoneticPr fontId="2"/>
  </si>
  <si>
    <t>yamaha-31s LTD</t>
  </si>
  <si>
    <t>ZIC ZACＩＩ</t>
    <phoneticPr fontId="2"/>
  </si>
  <si>
    <t>3256</t>
    <phoneticPr fontId="2"/>
  </si>
  <si>
    <t>yokoyama-30 P:B</t>
  </si>
  <si>
    <t>ぐらんめーる</t>
    <phoneticPr fontId="2"/>
  </si>
  <si>
    <t>1993</t>
    <phoneticPr fontId="2"/>
  </si>
  <si>
    <t>st-27 P:B</t>
  </si>
  <si>
    <t>ＱＵＥＲＩＤＡ-ＺＥＲＯ</t>
    <phoneticPr fontId="2"/>
  </si>
  <si>
    <t>Q-0</t>
    <phoneticPr fontId="2"/>
  </si>
  <si>
    <t>Yamaha31ex</t>
    <phoneticPr fontId="2"/>
  </si>
  <si>
    <t>Ｏｎｌｙ-Ｙｏｕ２</t>
    <phoneticPr fontId="2"/>
  </si>
  <si>
    <t>3568</t>
    <phoneticPr fontId="2"/>
  </si>
  <si>
    <t>yamaha-30cII sh</t>
  </si>
  <si>
    <t>ＢＲＯＷＮ　ＳＵＧＡＲⅡ</t>
    <phoneticPr fontId="2"/>
  </si>
  <si>
    <t>6484</t>
    <phoneticPr fontId="2"/>
  </si>
  <si>
    <t>yokoyama29</t>
    <phoneticPr fontId="2"/>
  </si>
  <si>
    <t>ＭＩＳＴＲＡＬ Ⅳ</t>
    <phoneticPr fontId="2"/>
  </si>
  <si>
    <t>2321</t>
    <phoneticPr fontId="2"/>
  </si>
  <si>
    <t>yamaha-31s</t>
  </si>
  <si>
    <t>白砂</t>
    <phoneticPr fontId="2"/>
  </si>
  <si>
    <t>3903</t>
    <phoneticPr fontId="2"/>
  </si>
  <si>
    <t>ひねもすＩＶ</t>
    <phoneticPr fontId="2"/>
  </si>
  <si>
    <t>4983</t>
    <phoneticPr fontId="2"/>
  </si>
  <si>
    <t>J-35s</t>
  </si>
  <si>
    <t>ＣＡＲＥＳＳ-２</t>
    <phoneticPr fontId="2"/>
  </si>
  <si>
    <t>1515</t>
    <phoneticPr fontId="2"/>
  </si>
  <si>
    <t>ＱＵＥＲＩＤＡ</t>
    <phoneticPr fontId="2"/>
  </si>
  <si>
    <t>210</t>
    <phoneticPr fontId="2"/>
  </si>
  <si>
    <t>fre-31</t>
  </si>
  <si>
    <t>ＭＹＭＹ</t>
    <phoneticPr fontId="2"/>
  </si>
  <si>
    <t>yamaha-26c(solid2p)</t>
  </si>
  <si>
    <t>コロ助</t>
    <rPh sb="2" eb="3">
      <t>スケ</t>
    </rPh>
    <phoneticPr fontId="2"/>
  </si>
  <si>
    <t>Cataｌina30</t>
    <phoneticPr fontId="2"/>
  </si>
  <si>
    <t>ＳＡＴＡ Ⅲ</t>
    <phoneticPr fontId="2"/>
  </si>
  <si>
    <t>JST314</t>
    <phoneticPr fontId="2"/>
  </si>
  <si>
    <t>joylack26 P:B</t>
    <phoneticPr fontId="2"/>
  </si>
  <si>
    <t>雲</t>
    <phoneticPr fontId="2"/>
  </si>
  <si>
    <t>dp-26(solid2p)</t>
  </si>
  <si>
    <t>シャチ二世</t>
    <rPh sb="3" eb="4">
      <t>ニ</t>
    </rPh>
    <rPh sb="4" eb="5">
      <t>セイ</t>
    </rPh>
    <phoneticPr fontId="2"/>
  </si>
  <si>
    <t>1859</t>
    <phoneticPr fontId="2"/>
  </si>
  <si>
    <t>canal-30(solid3p)</t>
  </si>
  <si>
    <t>志摩</t>
    <rPh sb="0" eb="2">
      <t>シマ</t>
    </rPh>
    <phoneticPr fontId="2"/>
  </si>
  <si>
    <t>Arpege30</t>
    <phoneticPr fontId="2"/>
  </si>
  <si>
    <t>ＦＯＲＴＥ</t>
    <phoneticPr fontId="2"/>
  </si>
  <si>
    <t>4167</t>
    <phoneticPr fontId="2"/>
  </si>
  <si>
    <t>yokoyama-30sr P:B</t>
  </si>
  <si>
    <t>ＣｏｏＣｏｏ　Ｓｉｘ</t>
    <phoneticPr fontId="2"/>
  </si>
  <si>
    <t>6363</t>
    <phoneticPr fontId="2"/>
  </si>
  <si>
    <t>Dehler36SQ</t>
    <phoneticPr fontId="2"/>
  </si>
  <si>
    <t>ＨＩＢＩＳＣＵＳ-Ⅲ</t>
    <phoneticPr fontId="2"/>
  </si>
  <si>
    <t>2762</t>
    <phoneticPr fontId="2"/>
  </si>
  <si>
    <t>swing-34</t>
  </si>
  <si>
    <t>美州</t>
    <rPh sb="0" eb="1">
      <t>ビ</t>
    </rPh>
    <rPh sb="1" eb="2">
      <t>シュウ</t>
    </rPh>
    <phoneticPr fontId="2"/>
  </si>
  <si>
    <t>1987</t>
    <phoneticPr fontId="2"/>
  </si>
  <si>
    <t>nis-30(sold3p)</t>
  </si>
  <si>
    <t>ＳＫＹ　ＴＩＭＥ</t>
    <phoneticPr fontId="2"/>
  </si>
  <si>
    <t>SK25</t>
    <phoneticPr fontId="2"/>
  </si>
  <si>
    <t>Ｐｅｒｋｙ　Ｐｅｔｅｒ</t>
    <phoneticPr fontId="2"/>
  </si>
  <si>
    <t>dp-33c</t>
    <phoneticPr fontId="2"/>
  </si>
  <si>
    <t>センスオブワンダー</t>
    <phoneticPr fontId="2"/>
  </si>
  <si>
    <t>凛</t>
    <rPh sb="0" eb="1">
      <t>リン</t>
    </rPh>
    <phoneticPr fontId="2"/>
  </si>
  <si>
    <t>蓮真</t>
    <rPh sb="0" eb="1">
      <t>レン</t>
    </rPh>
    <rPh sb="1" eb="2">
      <t>シン</t>
    </rPh>
    <phoneticPr fontId="2"/>
  </si>
  <si>
    <t>ｽｲﾝｸﾞ34</t>
  </si>
  <si>
    <t>弥次喜多</t>
  </si>
  <si>
    <t>ＪＰＮ5057</t>
  </si>
  <si>
    <t>エリオット935</t>
  </si>
  <si>
    <t>冨羊</t>
  </si>
  <si>
    <t>ＪＰＮ5677</t>
  </si>
  <si>
    <t>Ｊ/Ｖ9.6ＣＲ</t>
  </si>
  <si>
    <t>シルバーウエーブ</t>
  </si>
  <si>
    <t>JPN3663</t>
  </si>
  <si>
    <t>ヨコヤマ28</t>
  </si>
  <si>
    <t>ハリマオ</t>
  </si>
  <si>
    <t>ＪＰＮ4601</t>
  </si>
  <si>
    <t>スイング34</t>
  </si>
  <si>
    <t xml:space="preserve">赤とんぼ　Ⅲ </t>
  </si>
  <si>
    <t>ＪＰＮ5855</t>
  </si>
  <si>
    <t>ヤマハ31Ｓ</t>
  </si>
  <si>
    <t>Mrスターボード</t>
  </si>
  <si>
    <t>ＪＳＴ852</t>
  </si>
  <si>
    <t>童夢</t>
  </si>
  <si>
    <t>カレラ２９０</t>
  </si>
  <si>
    <t>ゴロンドミナス</t>
  </si>
  <si>
    <t>ＪＳＴ231</t>
  </si>
  <si>
    <t>ヨコヤマ32</t>
  </si>
  <si>
    <t>ＳＡＴＯ</t>
  </si>
  <si>
    <t>ヤマハ30ＳⅡ</t>
  </si>
  <si>
    <t>べルーガ</t>
  </si>
  <si>
    <t>ＪＳＴ260</t>
  </si>
  <si>
    <t>ヤマハ30Ｓ</t>
  </si>
  <si>
    <t>OZ</t>
  </si>
  <si>
    <t>4504</t>
  </si>
  <si>
    <t>オークレット26</t>
  </si>
  <si>
    <t>ピーターパン</t>
    <phoneticPr fontId="2"/>
  </si>
  <si>
    <t>2672</t>
  </si>
  <si>
    <t>オカザキ32Ｃ</t>
  </si>
  <si>
    <t>ハッピー</t>
  </si>
  <si>
    <t>ヤマハ26Ｃ</t>
  </si>
  <si>
    <t>ロードス</t>
  </si>
  <si>
    <t>ＪＳＴ943</t>
  </si>
  <si>
    <t>ヤマハ26S</t>
  </si>
  <si>
    <t>ミッキーマウス</t>
  </si>
  <si>
    <t>ＪＳＴ989</t>
  </si>
  <si>
    <t>也保</t>
  </si>
  <si>
    <t>ＪＳＴ224</t>
  </si>
  <si>
    <t>スーパーウイング</t>
  </si>
  <si>
    <t>ＪＳＴ223</t>
  </si>
  <si>
    <t>ヤマハ25ＭＬ</t>
  </si>
  <si>
    <t>ブルースター</t>
  </si>
  <si>
    <t>ｴｸﾒﾄﾞﾒｰﾙ26</t>
  </si>
  <si>
    <t>ｋｏｓｏｄｅ</t>
  </si>
  <si>
    <t>てるぼうず</t>
    <phoneticPr fontId="2"/>
  </si>
  <si>
    <t>なかよし３０</t>
  </si>
  <si>
    <t>艇名</t>
  </si>
  <si>
    <t>Sail.No</t>
  </si>
  <si>
    <t>てるぼうず</t>
  </si>
  <si>
    <t>ﾋﾟｰﾀｰﾊﾟﾝ</t>
  </si>
  <si>
    <t>ｵｶｻﾞｷ３２Ｃ</t>
  </si>
  <si>
    <t>ＹＹＣ　どこでもヨットレース担当　　勝島治　　　</t>
    <rPh sb="14" eb="16">
      <t>タントウ</t>
    </rPh>
    <rPh sb="18" eb="20">
      <t>カツシマ</t>
    </rPh>
    <rPh sb="20" eb="21">
      <t>オサム</t>
    </rPh>
    <phoneticPr fontId="2"/>
  </si>
  <si>
    <t>mrstarboard@gmail.com</t>
  </si>
  <si>
    <t>現在の船齢調査結果</t>
    <rPh sb="0" eb="2">
      <t>ゲンザイ</t>
    </rPh>
    <rPh sb="3" eb="5">
      <t>センレイ</t>
    </rPh>
    <rPh sb="5" eb="7">
      <t>チョウサ</t>
    </rPh>
    <rPh sb="7" eb="9">
      <t>ケッカ</t>
    </rPh>
    <phoneticPr fontId="2"/>
  </si>
  <si>
    <t>進水
（建造）年月日</t>
    <rPh sb="0" eb="2">
      <t>シンスイ</t>
    </rPh>
    <rPh sb="4" eb="6">
      <t>ケンゾウ</t>
    </rPh>
    <rPh sb="7" eb="10">
      <t>ネンガッピ</t>
    </rPh>
    <phoneticPr fontId="2"/>
  </si>
  <si>
    <t>No.</t>
    <phoneticPr fontId="2"/>
  </si>
  <si>
    <t>年数</t>
    <rPh sb="0" eb="2">
      <t>ネンスウ</t>
    </rPh>
    <phoneticPr fontId="2"/>
  </si>
  <si>
    <t>AGE％</t>
    <phoneticPr fontId="2"/>
  </si>
  <si>
    <t>1996/10</t>
    <phoneticPr fontId="2"/>
  </si>
  <si>
    <t>ZIC ZACＩＩ</t>
  </si>
  <si>
    <t>1983/9</t>
    <phoneticPr fontId="2"/>
  </si>
  <si>
    <t>ぐらんめーる</t>
  </si>
  <si>
    <t>?</t>
    <phoneticPr fontId="2"/>
  </si>
  <si>
    <t>QUERIDA-ZERO</t>
  </si>
  <si>
    <t>Yamaha31ex</t>
  </si>
  <si>
    <t>Only You-2</t>
  </si>
  <si>
    <t>1986/4</t>
    <phoneticPr fontId="2"/>
  </si>
  <si>
    <t>BROWN SUGARⅡ</t>
  </si>
  <si>
    <t>yokoyama29</t>
  </si>
  <si>
    <t>ＭＩＳＴＲＡＬ Ⅳ</t>
  </si>
  <si>
    <t>1991/7</t>
    <phoneticPr fontId="2"/>
  </si>
  <si>
    <t>白砂</t>
  </si>
  <si>
    <t>ひねもすＩＶ</t>
  </si>
  <si>
    <t>1993/3</t>
    <phoneticPr fontId="2"/>
  </si>
  <si>
    <t>ＣＡＲＥＳＳ-2</t>
  </si>
  <si>
    <t>1991/4</t>
    <phoneticPr fontId="2"/>
  </si>
  <si>
    <t>QUERIDA</t>
  </si>
  <si>
    <t>MYMY</t>
  </si>
  <si>
    <t>Cataｌina30</t>
  </si>
  <si>
    <t>SATA III</t>
  </si>
  <si>
    <t>joylack26 P:B</t>
  </si>
  <si>
    <t>雲</t>
  </si>
  <si>
    <t>arpege30</t>
  </si>
  <si>
    <t>FORTE</t>
  </si>
  <si>
    <t>CooCoo Six</t>
  </si>
  <si>
    <t>dehlar34</t>
    <phoneticPr fontId="2"/>
  </si>
  <si>
    <t>HIBISCUS-III</t>
  </si>
  <si>
    <t>1991/1</t>
    <phoneticPr fontId="2"/>
  </si>
  <si>
    <t>1986/9</t>
    <phoneticPr fontId="2"/>
  </si>
  <si>
    <t>SKY TIME</t>
  </si>
  <si>
    <t>Perky Peter</t>
    <phoneticPr fontId="2"/>
  </si>
  <si>
    <t>dp-33c(solid3p)</t>
  </si>
  <si>
    <t>ﾊﾟｲｵﾆｱ10(30ft)</t>
    <phoneticPr fontId="2"/>
  </si>
  <si>
    <t>ｽｲﾝｸﾞ34</t>
    <phoneticPr fontId="2"/>
  </si>
  <si>
    <t>船検証や輸入書類を詳しく読めば判明すると思いますが、あくまでその</t>
    <rPh sb="0" eb="2">
      <t>センケン</t>
    </rPh>
    <rPh sb="2" eb="3">
      <t>ショウ</t>
    </rPh>
    <rPh sb="4" eb="6">
      <t>ユニュウ</t>
    </rPh>
    <rPh sb="6" eb="8">
      <t>ショルイ</t>
    </rPh>
    <rPh sb="9" eb="10">
      <t>クワ</t>
    </rPh>
    <rPh sb="12" eb="13">
      <t>ヨ</t>
    </rPh>
    <rPh sb="15" eb="17">
      <t>ハンメイ</t>
    </rPh>
    <rPh sb="20" eb="21">
      <t>オモ</t>
    </rPh>
    <phoneticPr fontId="2"/>
  </si>
  <si>
    <t>作業はオーナーに、調べてもらい自己申告が原則です。</t>
    <rPh sb="0" eb="2">
      <t>サギョウ</t>
    </rPh>
    <rPh sb="9" eb="10">
      <t>シラ</t>
    </rPh>
    <rPh sb="15" eb="17">
      <t>ジコ</t>
    </rPh>
    <rPh sb="17" eb="19">
      <t>シンコク</t>
    </rPh>
    <rPh sb="20" eb="22">
      <t>ゲンソク</t>
    </rPh>
    <phoneticPr fontId="2"/>
  </si>
  <si>
    <t>ＡＧＥ；　　　　それ以降も５年ごとに＋１％づつ加算　</t>
    <phoneticPr fontId="2"/>
  </si>
  <si>
    <t>～５年は０</t>
  </si>
  <si>
    <t>６年～１０年は＋１％　</t>
  </si>
  <si>
    <t>１１年～１５年は＋２％</t>
  </si>
  <si>
    <t>１６年～２０年は＋３％</t>
  </si>
  <si>
    <t>２１年～２５年は＋４％</t>
  </si>
  <si>
    <t>２６年～３０年は＋５％</t>
    <phoneticPr fontId="2"/>
  </si>
  <si>
    <t>３１年～３５年は＋６％</t>
    <phoneticPr fontId="2"/>
  </si>
  <si>
    <t>３６年～４０年は＋７％</t>
    <phoneticPr fontId="2"/>
  </si>
  <si>
    <t>経過年数</t>
    <rPh sb="0" eb="2">
      <t>ケイカ</t>
    </rPh>
    <rPh sb="2" eb="4">
      <t>ネンスウ</t>
    </rPh>
    <phoneticPr fontId="2"/>
  </si>
  <si>
    <t>Summer Star</t>
    <phoneticPr fontId="2"/>
  </si>
  <si>
    <t>Davidoson 34</t>
  </si>
  <si>
    <t>四日市ヨットクラブ　レース委員長　　SummerStar　平田</t>
    <rPh sb="0" eb="3">
      <t>ヨッカイチ</t>
    </rPh>
    <rPh sb="13" eb="16">
      <t>イインチョウ</t>
    </rPh>
    <rPh sb="29" eb="31">
      <t>ヒラタ</t>
    </rPh>
    <phoneticPr fontId="2"/>
  </si>
  <si>
    <t>t_hirata_77@yahoo.co.jp</t>
    <phoneticPr fontId="2"/>
  </si>
  <si>
    <t>Summer Star</t>
  </si>
  <si>
    <t>ＹＹＣ 2023年度レーティング（ＣＲ）</t>
    <phoneticPr fontId="2"/>
  </si>
  <si>
    <t>レーティング計算表（CR98:東海ﾉﾝﾚｰﾃｨﾝｸﾞによるOYCｽﾎﾟｰﾂｶｯﾌﾟ2025 ）</t>
    <phoneticPr fontId="2"/>
  </si>
  <si>
    <t>レーティング計算表(OYC　Rating2025 )</t>
    <phoneticPr fontId="2"/>
  </si>
  <si>
    <t>MOANA</t>
    <phoneticPr fontId="2"/>
  </si>
  <si>
    <t>Hokule’a</t>
    <phoneticPr fontId="2"/>
  </si>
  <si>
    <t>南遙</t>
    <rPh sb="0" eb="1">
      <t>ミナミ</t>
    </rPh>
    <rPh sb="1" eb="2">
      <t>ヨウ</t>
    </rPh>
    <phoneticPr fontId="2"/>
  </si>
  <si>
    <t>まんぼう</t>
    <phoneticPr fontId="2"/>
  </si>
  <si>
    <t>ミストラルV</t>
    <phoneticPr fontId="2"/>
  </si>
  <si>
    <t>ミストラルV</t>
    <phoneticPr fontId="2"/>
  </si>
  <si>
    <t>Hokule’a</t>
    <phoneticPr fontId="2"/>
  </si>
  <si>
    <t>南遙</t>
    <phoneticPr fontId="2"/>
  </si>
  <si>
    <t>まんぼう</t>
    <phoneticPr fontId="2"/>
  </si>
  <si>
    <t>?</t>
    <phoneticPr fontId="2"/>
  </si>
  <si>
    <t>AZUREE33</t>
    <phoneticPr fontId="2"/>
  </si>
  <si>
    <t>First310</t>
    <phoneticPr fontId="2"/>
  </si>
  <si>
    <t>AZUREE33</t>
    <phoneticPr fontId="2"/>
  </si>
  <si>
    <t>First310</t>
    <phoneticPr fontId="2"/>
  </si>
  <si>
    <t>2025年　ポイントレース</t>
    <rPh sb="4" eb="5">
      <t>ネン</t>
    </rPh>
    <phoneticPr fontId="2"/>
  </si>
  <si>
    <t>レース結果　(OYC　Rating2025）</t>
    <rPh sb="3" eb="5">
      <t>ケッカ</t>
    </rPh>
    <phoneticPr fontId="2"/>
  </si>
  <si>
    <t>レース結果（CR98:東海ﾉﾝﾚｰﾃｨﾝｸﾞによるOYCｽﾎﾟｰﾂｶｯﾌﾟ2025）</t>
    <rPh sb="3" eb="5">
      <t>ケッカ</t>
    </rPh>
    <phoneticPr fontId="2"/>
  </si>
  <si>
    <t>ひねもすＩＶ</t>
    <phoneticPr fontId="2"/>
  </si>
  <si>
    <t>ＱＵＥＲＩＤＡ</t>
  </si>
  <si>
    <t>ＱＵＥＲＩＤＡ</t>
    <phoneticPr fontId="2"/>
  </si>
  <si>
    <t>ＦＯＲＴＥ</t>
  </si>
  <si>
    <t>ＦＯＲＴＥ</t>
    <phoneticPr fontId="2"/>
  </si>
  <si>
    <t>ＩＳＥ-Ｖ</t>
    <phoneticPr fontId="2"/>
  </si>
  <si>
    <t>ＣｏｏＣｏｏ　Ｓｉｘ</t>
  </si>
  <si>
    <t>ＣｏｏＣｏｏ　Ｓｉｘ</t>
    <phoneticPr fontId="2"/>
  </si>
  <si>
    <t>蓮真</t>
  </si>
  <si>
    <t>蓮真</t>
    <phoneticPr fontId="2"/>
  </si>
  <si>
    <t>ＢＲＯＷＮ　ＳＵＧＡＲⅡ</t>
  </si>
  <si>
    <t>ＢＲＯＷＮ　ＳＵＧＡＲⅡ</t>
    <phoneticPr fontId="2"/>
  </si>
  <si>
    <t>MOANA</t>
  </si>
  <si>
    <t>MOANA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</si>
</sst>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0_ "/>
    <numFmt numFmtId="177" formatCode="0_);[Red]\(0\)"/>
    <numFmt numFmtId="178" formatCode="0_ "/>
    <numFmt numFmtId="179" formatCode="#"/>
    <numFmt numFmtId="180" formatCode="h&quot;時&quot;mm&quot;分&quot;ss&quot;秒&quot;;@"/>
    <numFmt numFmtId="181" formatCode="[$-411]ge\.m\.d;@"/>
    <numFmt numFmtId="182" formatCode="##&quot;%&quot;"/>
    <numFmt numFmtId="183" formatCode="##&quot;年&quot;"/>
    <numFmt numFmtId="184" formatCode="##&quot;秒&quot;"/>
    <numFmt numFmtId="185" formatCode="yyyy&quot;年&quot;m&quot;月&quot;d&quot;日&quot;;@"/>
  </numFmts>
  <fonts count="16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Courier New"/>
      <family val="3"/>
    </font>
    <font>
      <sz val="10"/>
      <name val="Meiryo UI"/>
      <family val="3"/>
      <charset val="128"/>
    </font>
    <font>
      <strike/>
      <sz val="11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7">
    <xf numFmtId="0" fontId="0" fillId="0" borderId="0" xfId="0"/>
    <xf numFmtId="178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80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/>
    <xf numFmtId="0" fontId="0" fillId="2" borderId="9" xfId="0" applyFill="1" applyBorder="1"/>
    <xf numFmtId="176" fontId="0" fillId="0" borderId="7" xfId="0" applyNumberFormat="1" applyBorder="1"/>
    <xf numFmtId="180" fontId="0" fillId="0" borderId="9" xfId="0" applyNumberFormat="1" applyBorder="1" applyAlignment="1">
      <alignment horizontal="center"/>
    </xf>
    <xf numFmtId="178" fontId="0" fillId="0" borderId="10" xfId="0" applyNumberFormat="1" applyBorder="1"/>
    <xf numFmtId="0" fontId="0" fillId="0" borderId="10" xfId="0" applyBorder="1"/>
    <xf numFmtId="178" fontId="0" fillId="0" borderId="7" xfId="0" applyNumberForma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/>
    <xf numFmtId="0" fontId="0" fillId="2" borderId="14" xfId="0" applyFill="1" applyBorder="1"/>
    <xf numFmtId="176" fontId="0" fillId="0" borderId="12" xfId="0" applyNumberFormat="1" applyBorder="1"/>
    <xf numFmtId="0" fontId="0" fillId="0" borderId="15" xfId="0" applyBorder="1"/>
    <xf numFmtId="178" fontId="0" fillId="0" borderId="12" xfId="0" applyNumberFormat="1" applyBorder="1"/>
    <xf numFmtId="0" fontId="0" fillId="0" borderId="16" xfId="0" applyBorder="1"/>
    <xf numFmtId="0" fontId="0" fillId="2" borderId="6" xfId="0" applyFill="1" applyBorder="1"/>
    <xf numFmtId="0" fontId="0" fillId="0" borderId="17" xfId="0" applyBorder="1"/>
    <xf numFmtId="0" fontId="0" fillId="0" borderId="18" xfId="0" applyBorder="1"/>
    <xf numFmtId="0" fontId="0" fillId="2" borderId="17" xfId="0" applyFill="1" applyBorder="1"/>
    <xf numFmtId="176" fontId="0" fillId="0" borderId="18" xfId="0" applyNumberFormat="1" applyBorder="1"/>
    <xf numFmtId="0" fontId="0" fillId="0" borderId="19" xfId="0" applyBorder="1"/>
    <xf numFmtId="178" fontId="0" fillId="0" borderId="18" xfId="0" applyNumberFormat="1" applyBorder="1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9" fontId="0" fillId="0" borderId="0" xfId="0" applyNumberFormat="1"/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right"/>
    </xf>
    <xf numFmtId="0" fontId="0" fillId="0" borderId="1" xfId="0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49" fontId="0" fillId="0" borderId="4" xfId="0" applyNumberFormat="1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9" fontId="0" fillId="3" borderId="5" xfId="0" applyNumberFormat="1" applyFill="1" applyBorder="1" applyAlignment="1">
      <alignment horizontal="center" shrinkToFit="1"/>
    </xf>
    <xf numFmtId="9" fontId="0" fillId="0" borderId="5" xfId="0" applyNumberFormat="1" applyBorder="1" applyAlignment="1">
      <alignment horizontal="center" shrinkToFit="1"/>
    </xf>
    <xf numFmtId="9" fontId="0" fillId="4" borderId="2" xfId="0" applyNumberFormat="1" applyFill="1" applyBorder="1" applyAlignment="1">
      <alignment horizontal="center" shrinkToFit="1"/>
    </xf>
    <xf numFmtId="176" fontId="0" fillId="0" borderId="2" xfId="0" applyNumberFormat="1" applyBorder="1" applyAlignment="1">
      <alignment horizontal="center" shrinkToFit="1"/>
    </xf>
    <xf numFmtId="9" fontId="0" fillId="4" borderId="22" xfId="0" applyNumberFormat="1" applyFill="1" applyBorder="1" applyAlignment="1">
      <alignment horizontal="center" shrinkToFit="1"/>
    </xf>
    <xf numFmtId="177" fontId="0" fillId="0" borderId="23" xfId="0" applyNumberFormat="1" applyBorder="1" applyAlignment="1">
      <alignment horizontal="center" shrinkToFit="1"/>
    </xf>
    <xf numFmtId="178" fontId="0" fillId="0" borderId="5" xfId="0" applyNumberFormat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24" xfId="0" applyBorder="1"/>
    <xf numFmtId="179" fontId="0" fillId="4" borderId="6" xfId="0" applyNumberFormat="1" applyFill="1" applyBorder="1"/>
    <xf numFmtId="9" fontId="0" fillId="0" borderId="25" xfId="0" applyNumberFormat="1" applyBorder="1"/>
    <xf numFmtId="9" fontId="0" fillId="4" borderId="26" xfId="0" applyNumberFormat="1" applyFill="1" applyBorder="1"/>
    <xf numFmtId="9" fontId="0" fillId="4" borderId="27" xfId="0" applyNumberFormat="1" applyFill="1" applyBorder="1"/>
    <xf numFmtId="9" fontId="0" fillId="0" borderId="10" xfId="0" applyNumberFormat="1" applyBorder="1"/>
    <xf numFmtId="9" fontId="0" fillId="4" borderId="7" xfId="0" applyNumberFormat="1" applyFill="1" applyBorder="1"/>
    <xf numFmtId="9" fontId="0" fillId="4" borderId="28" xfId="0" applyNumberFormat="1" applyFill="1" applyBorder="1"/>
    <xf numFmtId="9" fontId="0" fillId="4" borderId="29" xfId="0" applyNumberFormat="1" applyFill="1" applyBorder="1"/>
    <xf numFmtId="9" fontId="0" fillId="0" borderId="15" xfId="0" applyNumberFormat="1" applyBorder="1"/>
    <xf numFmtId="9" fontId="0" fillId="4" borderId="12" xfId="0" applyNumberFormat="1" applyFill="1" applyBorder="1"/>
    <xf numFmtId="9" fontId="0" fillId="3" borderId="19" xfId="0" applyNumberFormat="1" applyFill="1" applyBorder="1"/>
    <xf numFmtId="9" fontId="0" fillId="0" borderId="19" xfId="0" applyNumberFormat="1" applyBorder="1"/>
    <xf numFmtId="9" fontId="0" fillId="4" borderId="18" xfId="0" applyNumberFormat="1" applyFill="1" applyBorder="1"/>
    <xf numFmtId="2" fontId="0" fillId="0" borderId="0" xfId="0" applyNumberFormat="1" applyAlignment="1">
      <alignment horizontal="center"/>
    </xf>
    <xf numFmtId="0" fontId="5" fillId="0" borderId="0" xfId="0" applyFont="1"/>
    <xf numFmtId="2" fontId="3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applyFont="1"/>
    <xf numFmtId="0" fontId="0" fillId="0" borderId="1" xfId="0" applyBorder="1"/>
    <xf numFmtId="49" fontId="0" fillId="0" borderId="4" xfId="0" applyNumberFormat="1" applyBorder="1"/>
    <xf numFmtId="0" fontId="0" fillId="0" borderId="21" xfId="0" applyBorder="1"/>
    <xf numFmtId="0" fontId="7" fillId="0" borderId="22" xfId="0" applyFont="1" applyBorder="1"/>
    <xf numFmtId="56" fontId="4" fillId="0" borderId="0" xfId="0" applyNumberFormat="1" applyFont="1" applyAlignment="1">
      <alignment horizontal="right"/>
    </xf>
    <xf numFmtId="179" fontId="0" fillId="4" borderId="17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1" fillId="0" borderId="0" xfId="1" applyNumberFormat="1" applyAlignment="1" applyProtection="1"/>
    <xf numFmtId="14" fontId="0" fillId="0" borderId="0" xfId="0" applyNumberFormat="1" applyAlignment="1">
      <alignment horizontal="right"/>
    </xf>
    <xf numFmtId="177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77" fontId="0" fillId="0" borderId="11" xfId="0" applyNumberFormat="1" applyBorder="1" applyAlignment="1">
      <alignment horizontal="center"/>
    </xf>
    <xf numFmtId="177" fontId="0" fillId="0" borderId="6" xfId="0" applyNumberFormat="1" applyBorder="1" applyAlignment="1">
      <alignment horizontal="center"/>
    </xf>
    <xf numFmtId="177" fontId="0" fillId="0" borderId="9" xfId="0" applyNumberFormat="1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177" fontId="0" fillId="0" borderId="32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6" fillId="0" borderId="20" xfId="0" applyFont="1" applyBorder="1"/>
    <xf numFmtId="0" fontId="8" fillId="0" borderId="30" xfId="0" applyFont="1" applyBorder="1"/>
    <xf numFmtId="0" fontId="8" fillId="0" borderId="33" xfId="0" applyFont="1" applyBorder="1"/>
    <xf numFmtId="1" fontId="7" fillId="4" borderId="34" xfId="0" applyNumberFormat="1" applyFont="1" applyFill="1" applyBorder="1"/>
    <xf numFmtId="0" fontId="8" fillId="0" borderId="6" xfId="0" applyFont="1" applyBorder="1"/>
    <xf numFmtId="0" fontId="8" fillId="0" borderId="16" xfId="0" applyFont="1" applyBorder="1"/>
    <xf numFmtId="1" fontId="7" fillId="4" borderId="28" xfId="0" applyNumberFormat="1" applyFont="1" applyFill="1" applyBorder="1"/>
    <xf numFmtId="1" fontId="7" fillId="0" borderId="28" xfId="0" applyNumberFormat="1" applyFont="1" applyBorder="1"/>
    <xf numFmtId="0" fontId="8" fillId="0" borderId="35" xfId="0" applyFont="1" applyBorder="1"/>
    <xf numFmtId="0" fontId="8" fillId="0" borderId="36" xfId="0" applyFont="1" applyBorder="1"/>
    <xf numFmtId="1" fontId="7" fillId="4" borderId="37" xfId="0" applyNumberFormat="1" applyFont="1" applyFill="1" applyBorder="1"/>
    <xf numFmtId="0" fontId="8" fillId="0" borderId="11" xfId="0" applyFont="1" applyBorder="1"/>
    <xf numFmtId="0" fontId="8" fillId="0" borderId="38" xfId="0" applyFont="1" applyBorder="1"/>
    <xf numFmtId="1" fontId="7" fillId="4" borderId="39" xfId="0" applyNumberFormat="1" applyFont="1" applyFill="1" applyBorder="1"/>
    <xf numFmtId="0" fontId="8" fillId="0" borderId="40" xfId="0" applyFont="1" applyBorder="1"/>
    <xf numFmtId="0" fontId="8" fillId="0" borderId="0" xfId="0" applyFont="1"/>
    <xf numFmtId="0" fontId="8" fillId="0" borderId="41" xfId="0" applyFont="1" applyBorder="1"/>
    <xf numFmtId="0" fontId="8" fillId="0" borderId="42" xfId="0" applyFont="1" applyBorder="1"/>
    <xf numFmtId="0" fontId="7" fillId="0" borderId="13" xfId="0" applyFont="1" applyBorder="1"/>
    <xf numFmtId="2" fontId="0" fillId="0" borderId="39" xfId="0" applyNumberFormat="1" applyBorder="1" applyAlignment="1">
      <alignment horizontal="center"/>
    </xf>
    <xf numFmtId="0" fontId="7" fillId="0" borderId="8" xfId="0" applyFont="1" applyBorder="1"/>
    <xf numFmtId="2" fontId="0" fillId="0" borderId="28" xfId="0" applyNumberFormat="1" applyBorder="1" applyAlignment="1">
      <alignment horizontal="center"/>
    </xf>
    <xf numFmtId="0" fontId="7" fillId="0" borderId="6" xfId="0" applyFont="1" applyBorder="1"/>
    <xf numFmtId="0" fontId="7" fillId="0" borderId="17" xfId="0" applyFont="1" applyBorder="1"/>
    <xf numFmtId="0" fontId="7" fillId="0" borderId="43" xfId="0" applyFont="1" applyBorder="1"/>
    <xf numFmtId="2" fontId="0" fillId="0" borderId="44" xfId="0" applyNumberFormat="1" applyBorder="1" applyAlignment="1">
      <alignment horizontal="center"/>
    </xf>
    <xf numFmtId="56" fontId="3" fillId="0" borderId="0" xfId="0" applyNumberFormat="1" applyFont="1" applyAlignment="1">
      <alignment horizontal="center"/>
    </xf>
    <xf numFmtId="0" fontId="10" fillId="0" borderId="0" xfId="0" applyFont="1"/>
    <xf numFmtId="49" fontId="0" fillId="4" borderId="10" xfId="0" applyNumberFormat="1" applyFill="1" applyBorder="1"/>
    <xf numFmtId="177" fontId="0" fillId="0" borderId="14" xfId="0" applyNumberFormat="1" applyBorder="1" applyAlignment="1">
      <alignment horizontal="center"/>
    </xf>
    <xf numFmtId="49" fontId="8" fillId="0" borderId="45" xfId="0" applyNumberFormat="1" applyFont="1" applyBorder="1"/>
    <xf numFmtId="49" fontId="8" fillId="0" borderId="8" xfId="0" applyNumberFormat="1" applyFont="1" applyBorder="1"/>
    <xf numFmtId="49" fontId="8" fillId="0" borderId="36" xfId="0" applyNumberFormat="1" applyFont="1" applyBorder="1"/>
    <xf numFmtId="49" fontId="8" fillId="0" borderId="13" xfId="0" applyNumberFormat="1" applyFont="1" applyBorder="1"/>
    <xf numFmtId="49" fontId="8" fillId="0" borderId="8" xfId="0" quotePrefix="1" applyNumberFormat="1" applyFont="1" applyBorder="1"/>
    <xf numFmtId="49" fontId="8" fillId="0" borderId="16" xfId="0" applyNumberFormat="1" applyFont="1" applyBorder="1"/>
    <xf numFmtId="49" fontId="8" fillId="0" borderId="15" xfId="0" applyNumberFormat="1" applyFont="1" applyBorder="1"/>
    <xf numFmtId="49" fontId="8" fillId="0" borderId="46" xfId="0" applyNumberFormat="1" applyFont="1" applyBorder="1"/>
    <xf numFmtId="49" fontId="8" fillId="0" borderId="47" xfId="0" applyNumberFormat="1" applyFont="1" applyBorder="1"/>
    <xf numFmtId="49" fontId="8" fillId="0" borderId="10" xfId="0" applyNumberFormat="1" applyFont="1" applyBorder="1"/>
    <xf numFmtId="49" fontId="7" fillId="0" borderId="15" xfId="0" quotePrefix="1" applyNumberFormat="1" applyFont="1" applyBorder="1"/>
    <xf numFmtId="49" fontId="7" fillId="0" borderId="48" xfId="0" quotePrefix="1" applyNumberFormat="1" applyFont="1" applyBorder="1"/>
    <xf numFmtId="49" fontId="8" fillId="0" borderId="15" xfId="0" quotePrefix="1" applyNumberFormat="1" applyFont="1" applyBorder="1"/>
    <xf numFmtId="49" fontId="8" fillId="0" borderId="10" xfId="0" quotePrefix="1" applyNumberFormat="1" applyFont="1" applyBorder="1"/>
    <xf numFmtId="49" fontId="7" fillId="0" borderId="10" xfId="0" applyNumberFormat="1" applyFont="1" applyBorder="1"/>
    <xf numFmtId="49" fontId="7" fillId="0" borderId="19" xfId="0" applyNumberFormat="1" applyFont="1" applyBorder="1"/>
    <xf numFmtId="1" fontId="7" fillId="4" borderId="49" xfId="0" applyNumberFormat="1" applyFont="1" applyFill="1" applyBorder="1"/>
    <xf numFmtId="180" fontId="0" fillId="0" borderId="17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84" fontId="0" fillId="0" borderId="6" xfId="0" applyNumberFormat="1" applyBorder="1"/>
    <xf numFmtId="184" fontId="0" fillId="0" borderId="7" xfId="0" applyNumberFormat="1" applyBorder="1"/>
    <xf numFmtId="0" fontId="0" fillId="0" borderId="33" xfId="0" applyBorder="1"/>
    <xf numFmtId="0" fontId="0" fillId="0" borderId="23" xfId="0" applyBorder="1" applyAlignment="1">
      <alignment horizontal="right"/>
    </xf>
    <xf numFmtId="0" fontId="9" fillId="0" borderId="50" xfId="0" applyFont="1" applyBorder="1" applyAlignment="1">
      <alignment horizontal="right" wrapText="1"/>
    </xf>
    <xf numFmtId="0" fontId="0" fillId="4" borderId="51" xfId="0" applyFill="1" applyBorder="1"/>
    <xf numFmtId="180" fontId="0" fillId="5" borderId="9" xfId="0" applyNumberFormat="1" applyFill="1" applyBorder="1" applyAlignment="1">
      <alignment horizontal="center"/>
    </xf>
    <xf numFmtId="9" fontId="0" fillId="3" borderId="10" xfId="0" applyNumberFormat="1" applyFill="1" applyBorder="1"/>
    <xf numFmtId="179" fontId="0" fillId="5" borderId="6" xfId="0" applyNumberFormat="1" applyFill="1" applyBorder="1"/>
    <xf numFmtId="184" fontId="0" fillId="0" borderId="20" xfId="0" applyNumberFormat="1" applyBorder="1"/>
    <xf numFmtId="178" fontId="0" fillId="0" borderId="19" xfId="0" applyNumberFormat="1" applyBorder="1"/>
    <xf numFmtId="177" fontId="0" fillId="0" borderId="52" xfId="0" applyNumberFormat="1" applyBorder="1"/>
    <xf numFmtId="177" fontId="0" fillId="0" borderId="53" xfId="0" applyNumberFormat="1" applyBorder="1"/>
    <xf numFmtId="0" fontId="0" fillId="4" borderId="54" xfId="0" applyFill="1" applyBorder="1"/>
    <xf numFmtId="49" fontId="0" fillId="4" borderId="19" xfId="0" applyNumberFormat="1" applyFill="1" applyBorder="1"/>
    <xf numFmtId="0" fontId="0" fillId="0" borderId="55" xfId="0" applyBorder="1"/>
    <xf numFmtId="180" fontId="0" fillId="0" borderId="6" xfId="0" applyNumberForma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2" borderId="30" xfId="0" applyFill="1" applyBorder="1" applyAlignment="1">
      <alignment vertical="center"/>
    </xf>
    <xf numFmtId="176" fontId="0" fillId="0" borderId="5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2" borderId="6" xfId="0" applyFill="1" applyBorder="1" applyAlignment="1">
      <alignment vertical="center"/>
    </xf>
    <xf numFmtId="176" fontId="0" fillId="0" borderId="7" xfId="0" applyNumberFormat="1" applyBorder="1" applyAlignment="1">
      <alignment vertical="center"/>
    </xf>
    <xf numFmtId="184" fontId="0" fillId="0" borderId="6" xfId="0" applyNumberFormat="1" applyBorder="1" applyAlignment="1">
      <alignment vertical="center"/>
    </xf>
    <xf numFmtId="184" fontId="0" fillId="0" borderId="7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51" xfId="0" applyFill="1" applyBorder="1" applyAlignment="1">
      <alignment vertical="center"/>
    </xf>
    <xf numFmtId="0" fontId="0" fillId="0" borderId="18" xfId="0" applyBorder="1" applyAlignment="1">
      <alignment vertical="center"/>
    </xf>
    <xf numFmtId="178" fontId="0" fillId="6" borderId="3" xfId="0" applyNumberFormat="1" applyFill="1" applyBorder="1" applyAlignment="1">
      <alignment horizontal="center" shrinkToFit="1"/>
    </xf>
    <xf numFmtId="178" fontId="0" fillId="6" borderId="9" xfId="0" applyNumberFormat="1" applyFill="1" applyBorder="1"/>
    <xf numFmtId="178" fontId="0" fillId="6" borderId="32" xfId="0" applyNumberFormat="1" applyFill="1" applyBorder="1"/>
    <xf numFmtId="0" fontId="0" fillId="5" borderId="10" xfId="0" applyFill="1" applyBorder="1" applyAlignment="1">
      <alignment vertical="center"/>
    </xf>
    <xf numFmtId="180" fontId="0" fillId="0" borderId="9" xfId="0" applyNumberFormat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80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85" fontId="13" fillId="0" borderId="0" xfId="0" applyNumberFormat="1" applyFont="1" applyAlignment="1">
      <alignment horizontal="center" vertical="center"/>
    </xf>
    <xf numFmtId="180" fontId="13" fillId="0" borderId="0" xfId="0" applyNumberFormat="1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9" xfId="0" applyNumberFormat="1" applyBorder="1" applyAlignment="1">
      <alignment vertical="center"/>
    </xf>
    <xf numFmtId="0" fontId="0" fillId="5" borderId="28" xfId="0" applyFill="1" applyBorder="1" applyAlignment="1">
      <alignment vertical="center"/>
    </xf>
    <xf numFmtId="180" fontId="0" fillId="5" borderId="32" xfId="0" applyNumberFormat="1" applyFill="1" applyBorder="1" applyAlignment="1">
      <alignment horizontal="center"/>
    </xf>
    <xf numFmtId="184" fontId="0" fillId="0" borderId="17" xfId="0" applyNumberFormat="1" applyBorder="1"/>
    <xf numFmtId="184" fontId="0" fillId="0" borderId="18" xfId="0" applyNumberFormat="1" applyBorder="1"/>
    <xf numFmtId="178" fontId="14" fillId="0" borderId="2" xfId="0" applyNumberFormat="1" applyFont="1" applyBorder="1" applyAlignment="1">
      <alignment horizontal="center" vertical="center"/>
    </xf>
    <xf numFmtId="178" fontId="14" fillId="0" borderId="7" xfId="0" applyNumberFormat="1" applyFont="1" applyBorder="1" applyAlignment="1">
      <alignment vertical="center"/>
    </xf>
    <xf numFmtId="178" fontId="14" fillId="0" borderId="12" xfId="0" applyNumberFormat="1" applyFont="1" applyBorder="1" applyAlignment="1">
      <alignment vertical="center"/>
    </xf>
    <xf numFmtId="178" fontId="14" fillId="0" borderId="2" xfId="0" applyNumberFormat="1" applyFont="1" applyBorder="1" applyAlignment="1">
      <alignment horizontal="center" shrinkToFit="1"/>
    </xf>
    <xf numFmtId="178" fontId="14" fillId="0" borderId="7" xfId="0" applyNumberFormat="1" applyFont="1" applyBorder="1"/>
    <xf numFmtId="178" fontId="14" fillId="0" borderId="18" xfId="0" applyNumberFormat="1" applyFont="1" applyBorder="1"/>
    <xf numFmtId="0" fontId="0" fillId="0" borderId="49" xfId="0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/>
    </xf>
    <xf numFmtId="0" fontId="0" fillId="5" borderId="68" xfId="0" applyFill="1" applyBorder="1" applyAlignment="1">
      <alignment vertical="center"/>
    </xf>
    <xf numFmtId="180" fontId="0" fillId="5" borderId="68" xfId="0" applyNumberFormat="1" applyFill="1" applyBorder="1" applyAlignment="1">
      <alignment horizontal="center" vertical="center"/>
    </xf>
    <xf numFmtId="0" fontId="0" fillId="5" borderId="69" xfId="0" applyFill="1" applyBorder="1" applyAlignment="1">
      <alignment vertical="center"/>
    </xf>
    <xf numFmtId="180" fontId="0" fillId="5" borderId="69" xfId="0" applyNumberFormat="1" applyFill="1" applyBorder="1" applyAlignment="1">
      <alignment horizontal="center" vertical="center"/>
    </xf>
    <xf numFmtId="0" fontId="0" fillId="5" borderId="70" xfId="0" applyFill="1" applyBorder="1" applyAlignment="1">
      <alignment vertical="center"/>
    </xf>
    <xf numFmtId="180" fontId="0" fillId="5" borderId="70" xfId="0" applyNumberFormat="1" applyFill="1" applyBorder="1" applyAlignment="1">
      <alignment horizontal="center" vertical="center"/>
    </xf>
    <xf numFmtId="176" fontId="0" fillId="0" borderId="29" xfId="0" applyNumberFormat="1" applyBorder="1"/>
    <xf numFmtId="0" fontId="0" fillId="2" borderId="30" xfId="0" applyFill="1" applyBorder="1"/>
    <xf numFmtId="9" fontId="0" fillId="3" borderId="31" xfId="0" applyNumberFormat="1" applyFill="1" applyBorder="1"/>
    <xf numFmtId="9" fontId="0" fillId="0" borderId="31" xfId="0" applyNumberFormat="1" applyBorder="1"/>
    <xf numFmtId="9" fontId="0" fillId="4" borderId="21" xfId="0" applyNumberFormat="1" applyFill="1" applyBorder="1" applyAlignment="1">
      <alignment horizontal="center" shrinkToFit="1"/>
    </xf>
    <xf numFmtId="9" fontId="0" fillId="4" borderId="33" xfId="0" applyNumberFormat="1" applyFill="1" applyBorder="1"/>
    <xf numFmtId="9" fontId="0" fillId="4" borderId="16" xfId="0" applyNumberFormat="1" applyFill="1" applyBorder="1"/>
    <xf numFmtId="176" fontId="0" fillId="0" borderId="50" xfId="0" applyNumberFormat="1" applyBorder="1" applyAlignment="1">
      <alignment horizontal="center" shrinkToFit="1"/>
    </xf>
    <xf numFmtId="178" fontId="0" fillId="7" borderId="22" xfId="0" applyNumberFormat="1" applyFill="1" applyBorder="1" applyAlignment="1">
      <alignment horizontal="center" shrinkToFit="1"/>
    </xf>
    <xf numFmtId="178" fontId="0" fillId="7" borderId="34" xfId="0" applyNumberFormat="1" applyFill="1" applyBorder="1"/>
    <xf numFmtId="178" fontId="0" fillId="7" borderId="28" xfId="0" applyNumberFormat="1" applyFill="1" applyBorder="1"/>
    <xf numFmtId="0" fontId="0" fillId="0" borderId="31" xfId="0" applyBorder="1" applyAlignment="1">
      <alignment vertical="center"/>
    </xf>
    <xf numFmtId="0" fontId="0" fillId="5" borderId="34" xfId="0" applyFill="1" applyBorder="1" applyAlignment="1">
      <alignment vertical="center"/>
    </xf>
    <xf numFmtId="179" fontId="0" fillId="4" borderId="57" xfId="0" applyNumberFormat="1" applyFill="1" applyBorder="1"/>
    <xf numFmtId="176" fontId="0" fillId="0" borderId="58" xfId="0" applyNumberFormat="1" applyBorder="1"/>
    <xf numFmtId="9" fontId="0" fillId="4" borderId="34" xfId="0" applyNumberFormat="1" applyFill="1" applyBorder="1"/>
    <xf numFmtId="180" fontId="0" fillId="5" borderId="59" xfId="0" applyNumberFormat="1" applyFill="1" applyBorder="1" applyAlignment="1">
      <alignment horizontal="center"/>
    </xf>
    <xf numFmtId="178" fontId="0" fillId="0" borderId="31" xfId="0" applyNumberFormat="1" applyBorder="1"/>
    <xf numFmtId="0" fontId="0" fillId="0" borderId="31" xfId="0" applyBorder="1"/>
    <xf numFmtId="178" fontId="14" fillId="0" borderId="56" xfId="0" applyNumberFormat="1" applyFont="1" applyBorder="1"/>
    <xf numFmtId="0" fontId="0" fillId="5" borderId="31" xfId="0" applyFill="1" applyBorder="1" applyAlignment="1">
      <alignment vertical="center"/>
    </xf>
    <xf numFmtId="0" fontId="0" fillId="0" borderId="31" xfId="0" applyBorder="1" applyAlignment="1">
      <alignment horizontal="left" vertical="center"/>
    </xf>
    <xf numFmtId="180" fontId="0" fillId="0" borderId="59" xfId="0" applyNumberFormat="1" applyBorder="1" applyAlignment="1">
      <alignment horizontal="center" vertical="center"/>
    </xf>
    <xf numFmtId="178" fontId="0" fillId="0" borderId="31" xfId="0" applyNumberFormat="1" applyBorder="1" applyAlignment="1">
      <alignment vertical="center"/>
    </xf>
    <xf numFmtId="178" fontId="14" fillId="0" borderId="56" xfId="0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4" xfId="0" applyBorder="1"/>
    <xf numFmtId="0" fontId="0" fillId="2" borderId="0" xfId="0" applyFill="1"/>
    <xf numFmtId="0" fontId="0" fillId="0" borderId="41" xfId="0" applyBorder="1"/>
    <xf numFmtId="0" fontId="0" fillId="0" borderId="62" xfId="0" applyBorder="1"/>
    <xf numFmtId="0" fontId="0" fillId="0" borderId="51" xfId="0" applyBorder="1"/>
    <xf numFmtId="180" fontId="0" fillId="0" borderId="63" xfId="0" applyNumberFormat="1" applyBorder="1" applyAlignment="1">
      <alignment horizontal="center"/>
    </xf>
    <xf numFmtId="0" fontId="0" fillId="0" borderId="64" xfId="0" applyBorder="1"/>
    <xf numFmtId="0" fontId="0" fillId="0" borderId="65" xfId="0" applyBorder="1"/>
    <xf numFmtId="49" fontId="0" fillId="4" borderId="64" xfId="0" applyNumberFormat="1" applyFill="1" applyBorder="1"/>
    <xf numFmtId="0" fontId="0" fillId="0" borderId="42" xfId="0" applyBorder="1"/>
    <xf numFmtId="0" fontId="0" fillId="2" borderId="41" xfId="0" applyFill="1" applyBorder="1"/>
    <xf numFmtId="176" fontId="0" fillId="0" borderId="62" xfId="0" applyNumberFormat="1" applyBorder="1"/>
    <xf numFmtId="177" fontId="0" fillId="0" borderId="6" xfId="0" applyNumberFormat="1" applyBorder="1"/>
    <xf numFmtId="177" fontId="0" fillId="0" borderId="63" xfId="0" applyNumberFormat="1" applyBorder="1"/>
    <xf numFmtId="177" fontId="0" fillId="0" borderId="32" xfId="0" applyNumberFormat="1" applyBorder="1"/>
    <xf numFmtId="9" fontId="0" fillId="4" borderId="44" xfId="0" applyNumberFormat="1" applyFill="1" applyBorder="1"/>
    <xf numFmtId="9" fontId="0" fillId="4" borderId="55" xfId="0" applyNumberFormat="1" applyFill="1" applyBorder="1"/>
    <xf numFmtId="178" fontId="0" fillId="7" borderId="44" xfId="0" applyNumberFormat="1" applyFill="1" applyBorder="1"/>
    <xf numFmtId="176" fontId="0" fillId="0" borderId="66" xfId="0" applyNumberFormat="1" applyBorder="1"/>
    <xf numFmtId="179" fontId="0" fillId="5" borderId="44" xfId="0" applyNumberFormat="1" applyFill="1" applyBorder="1"/>
    <xf numFmtId="0" fontId="0" fillId="0" borderId="44" xfId="0" applyBorder="1" applyAlignment="1">
      <alignment vertical="center"/>
    </xf>
    <xf numFmtId="0" fontId="0" fillId="5" borderId="67" xfId="0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55" xfId="0" applyBorder="1" applyAlignment="1">
      <alignment vertical="center"/>
    </xf>
    <xf numFmtId="0" fontId="0" fillId="2" borderId="17" xfId="0" applyFill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80" fontId="0" fillId="0" borderId="17" xfId="0" applyNumberFormat="1" applyBorder="1" applyAlignment="1">
      <alignment horizontal="center" vertical="center"/>
    </xf>
    <xf numFmtId="178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78" fontId="14" fillId="0" borderId="18" xfId="0" applyNumberFormat="1" applyFont="1" applyBorder="1" applyAlignment="1">
      <alignment vertical="center"/>
    </xf>
    <xf numFmtId="184" fontId="0" fillId="0" borderId="17" xfId="0" applyNumberFormat="1" applyBorder="1" applyAlignment="1">
      <alignment vertical="center"/>
    </xf>
    <xf numFmtId="184" fontId="0" fillId="0" borderId="18" xfId="0" applyNumberFormat="1" applyBorder="1" applyAlignment="1">
      <alignment vertical="center"/>
    </xf>
    <xf numFmtId="56" fontId="3" fillId="0" borderId="0" xfId="0" applyNumberFormat="1" applyFont="1"/>
    <xf numFmtId="178" fontId="12" fillId="0" borderId="0" xfId="0" applyNumberFormat="1" applyFont="1"/>
    <xf numFmtId="177" fontId="0" fillId="0" borderId="63" xfId="0" applyNumberFormat="1" applyBorder="1" applyAlignment="1">
      <alignment horizontal="center"/>
    </xf>
    <xf numFmtId="177" fontId="0" fillId="0" borderId="17" xfId="0" applyNumberFormat="1" applyBorder="1" applyAlignment="1">
      <alignment horizontal="center"/>
    </xf>
    <xf numFmtId="0" fontId="0" fillId="0" borderId="22" xfId="0" applyBorder="1" applyAlignment="1">
      <alignment horizontal="right"/>
    </xf>
    <xf numFmtId="183" fontId="0" fillId="0" borderId="0" xfId="0" applyNumberFormat="1"/>
    <xf numFmtId="9" fontId="14" fillId="3" borderId="10" xfId="0" applyNumberFormat="1" applyFont="1" applyFill="1" applyBorder="1"/>
    <xf numFmtId="0" fontId="3" fillId="0" borderId="0" xfId="0" applyFont="1" applyAlignment="1">
      <alignment horizontal="center"/>
    </xf>
    <xf numFmtId="0" fontId="1" fillId="0" borderId="0" xfId="1" applyAlignment="1" applyProtection="1"/>
    <xf numFmtId="9" fontId="0" fillId="8" borderId="10" xfId="0" applyNumberFormat="1" applyFill="1" applyBorder="1"/>
    <xf numFmtId="14" fontId="15" fillId="0" borderId="0" xfId="0" applyNumberFormat="1" applyFont="1" applyAlignment="1">
      <alignment horizontal="center" vertical="center"/>
    </xf>
    <xf numFmtId="14" fontId="0" fillId="0" borderId="7" xfId="0" applyNumberFormat="1" applyBorder="1" applyAlignment="1">
      <alignment horizontal="right"/>
    </xf>
    <xf numFmtId="14" fontId="0" fillId="0" borderId="12" xfId="0" applyNumberFormat="1" applyBorder="1" applyAlignment="1">
      <alignment horizontal="right"/>
    </xf>
    <xf numFmtId="14" fontId="0" fillId="0" borderId="18" xfId="0" applyNumberFormat="1" applyBorder="1" applyAlignment="1">
      <alignment horizontal="right"/>
    </xf>
    <xf numFmtId="182" fontId="0" fillId="0" borderId="0" xfId="0" applyNumberFormat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176" fontId="0" fillId="0" borderId="26" xfId="0" applyNumberFormat="1" applyBorder="1" applyAlignment="1">
      <alignment horizontal="center"/>
    </xf>
    <xf numFmtId="177" fontId="0" fillId="0" borderId="71" xfId="0" applyNumberFormat="1" applyBorder="1" applyAlignment="1">
      <alignment horizontal="center"/>
    </xf>
    <xf numFmtId="178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78" fontId="0" fillId="0" borderId="26" xfId="0" applyNumberFormat="1" applyBorder="1" applyAlignment="1">
      <alignment horizontal="center"/>
    </xf>
    <xf numFmtId="49" fontId="0" fillId="4" borderId="47" xfId="0" applyNumberFormat="1" applyFill="1" applyBorder="1"/>
    <xf numFmtId="179" fontId="0" fillId="4" borderId="41" xfId="0" applyNumberFormat="1" applyFill="1" applyBorder="1"/>
    <xf numFmtId="9" fontId="14" fillId="3" borderId="64" xfId="0" applyNumberFormat="1" applyFont="1" applyFill="1" applyBorder="1"/>
    <xf numFmtId="9" fontId="0" fillId="0" borderId="64" xfId="0" applyNumberFormat="1" applyBorder="1"/>
    <xf numFmtId="9" fontId="0" fillId="4" borderId="62" xfId="0" applyNumberFormat="1" applyFill="1" applyBorder="1"/>
    <xf numFmtId="178" fontId="0" fillId="6" borderId="63" xfId="0" applyNumberFormat="1" applyFill="1" applyBorder="1"/>
    <xf numFmtId="9" fontId="0" fillId="4" borderId="49" xfId="0" applyNumberFormat="1" applyFill="1" applyBorder="1"/>
    <xf numFmtId="0" fontId="0" fillId="2" borderId="30" xfId="0" applyFill="1" applyBorder="1" applyAlignment="1">
      <alignment horizontal="center"/>
    </xf>
    <xf numFmtId="9" fontId="0" fillId="3" borderId="25" xfId="0" applyNumberFormat="1" applyFill="1" applyBorder="1"/>
    <xf numFmtId="9" fontId="0" fillId="3" borderId="15" xfId="0" applyNumberFormat="1" applyFill="1" applyBorder="1"/>
    <xf numFmtId="9" fontId="0" fillId="3" borderId="64" xfId="0" applyNumberFormat="1" applyFill="1" applyBorder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56" fontId="4" fillId="0" borderId="20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left"/>
    </xf>
    <xf numFmtId="14" fontId="0" fillId="0" borderId="60" xfId="0" applyNumberFormat="1" applyBorder="1" applyAlignment="1">
      <alignment horizontal="center" wrapText="1"/>
    </xf>
    <xf numFmtId="14" fontId="0" fillId="0" borderId="61" xfId="0" applyNumberFormat="1" applyBorder="1" applyAlignment="1">
      <alignment horizontal="center"/>
    </xf>
    <xf numFmtId="0" fontId="0" fillId="0" borderId="34" xfId="0" applyBorder="1"/>
  </cellXfs>
  <cellStyles count="2">
    <cellStyle name="ハイパーリンク" xfId="1" builtinId="8"/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C:\shibatsa\AppData\Local\Microsoft\Windows\INetCache\Content.Outlook\HWER6XP3\17sijisyo.do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shibatsa\AppData\Local\Microsoft\Windows\INetCache\Content.Outlook\HWER6XP3\17sijisyo.do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t_hirata_77@yahoo.co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1"/>
  <sheetViews>
    <sheetView zoomScaleNormal="100" zoomScaleSheetLayoutView="100" workbookViewId="0">
      <selection activeCell="C7" sqref="C7:C13"/>
    </sheetView>
  </sheetViews>
  <sheetFormatPr defaultRowHeight="13.2" x14ac:dyDescent="0.2"/>
  <cols>
    <col min="1" max="1" width="2.33203125" customWidth="1"/>
    <col min="2" max="2" width="5.21875" customWidth="1"/>
    <col min="3" max="3" width="18.6640625" customWidth="1"/>
    <col min="4" max="4" width="16.77734375" style="42" customWidth="1"/>
    <col min="5" max="5" width="12.44140625" style="1" hidden="1" customWidth="1"/>
    <col min="6" max="6" width="9" customWidth="1"/>
  </cols>
  <sheetData>
    <row r="2" spans="2:7" s="198" customFormat="1" ht="23.7" customHeight="1" x14ac:dyDescent="0.2">
      <c r="B2" s="316" t="s">
        <v>265</v>
      </c>
      <c r="C2" s="316"/>
      <c r="D2" s="316"/>
      <c r="E2" s="197"/>
    </row>
    <row r="3" spans="2:7" s="198" customFormat="1" ht="14.4" x14ac:dyDescent="0.2">
      <c r="B3" s="200"/>
      <c r="C3" s="200" t="s">
        <v>0</v>
      </c>
      <c r="D3" s="201">
        <v>45858</v>
      </c>
      <c r="E3" s="197"/>
    </row>
    <row r="4" spans="2:7" s="198" customFormat="1" ht="17.7" customHeight="1" x14ac:dyDescent="0.2">
      <c r="B4" s="317" t="s">
        <v>1</v>
      </c>
      <c r="C4" s="317"/>
      <c r="D4" s="202">
        <v>0.60416666666666663</v>
      </c>
      <c r="E4" s="199"/>
    </row>
    <row r="5" spans="2:7" s="198" customFormat="1" ht="17.7" customHeight="1" thickBot="1" x14ac:dyDescent="0.25">
      <c r="B5" s="200"/>
      <c r="C5" s="200" t="s">
        <v>2</v>
      </c>
      <c r="D5" s="202" t="s">
        <v>268</v>
      </c>
      <c r="E5" s="199"/>
      <c r="G5" s="198" t="s">
        <v>3</v>
      </c>
    </row>
    <row r="6" spans="2:7" ht="13.8" thickBot="1" x14ac:dyDescent="0.25">
      <c r="B6" s="203" t="s">
        <v>4</v>
      </c>
      <c r="C6" s="216" t="s">
        <v>5</v>
      </c>
      <c r="D6" s="217" t="s">
        <v>6</v>
      </c>
      <c r="E6" s="204" t="s">
        <v>7</v>
      </c>
      <c r="G6" t="s">
        <v>8</v>
      </c>
    </row>
    <row r="7" spans="2:7" x14ac:dyDescent="0.2">
      <c r="B7" s="184">
        <v>1</v>
      </c>
      <c r="C7" s="218" t="s">
        <v>270</v>
      </c>
      <c r="D7" s="219">
        <v>0.65135416666666668</v>
      </c>
      <c r="E7" s="205">
        <f t="shared" ref="E7:E16" si="0">(D7-$D$4)*86400</f>
        <v>4077.0000000000041</v>
      </c>
      <c r="G7" t="s">
        <v>9</v>
      </c>
    </row>
    <row r="8" spans="2:7" x14ac:dyDescent="0.2">
      <c r="B8" s="184">
        <v>2</v>
      </c>
      <c r="C8" s="220" t="s">
        <v>272</v>
      </c>
      <c r="D8" s="221">
        <v>0.6519907407407407</v>
      </c>
      <c r="E8" s="205">
        <f t="shared" si="0"/>
        <v>4132</v>
      </c>
      <c r="G8" t="s">
        <v>10</v>
      </c>
    </row>
    <row r="9" spans="2:7" x14ac:dyDescent="0.2">
      <c r="B9" s="184">
        <v>3</v>
      </c>
      <c r="C9" s="220" t="s">
        <v>273</v>
      </c>
      <c r="D9" s="221">
        <v>0.65424768518518517</v>
      </c>
      <c r="E9" s="205">
        <f t="shared" si="0"/>
        <v>4327.0000000000018</v>
      </c>
    </row>
    <row r="10" spans="2:7" x14ac:dyDescent="0.2">
      <c r="B10" s="184">
        <v>4</v>
      </c>
      <c r="C10" s="220" t="s">
        <v>275</v>
      </c>
      <c r="D10" s="221">
        <v>0.65457175925925926</v>
      </c>
      <c r="E10" s="205">
        <f t="shared" si="0"/>
        <v>4355.0000000000027</v>
      </c>
      <c r="G10" t="s">
        <v>11</v>
      </c>
    </row>
    <row r="11" spans="2:7" x14ac:dyDescent="0.2">
      <c r="B11" s="184">
        <v>5</v>
      </c>
      <c r="C11" s="220" t="s">
        <v>277</v>
      </c>
      <c r="D11" s="221">
        <v>0.66302083333333328</v>
      </c>
      <c r="E11" s="205">
        <f t="shared" si="0"/>
        <v>5084.9999999999991</v>
      </c>
      <c r="G11" t="s">
        <v>12</v>
      </c>
    </row>
    <row r="12" spans="2:7" x14ac:dyDescent="0.2">
      <c r="B12" s="184">
        <v>6</v>
      </c>
      <c r="C12" s="220" t="s">
        <v>279</v>
      </c>
      <c r="D12" s="221">
        <v>0.66555555555555557</v>
      </c>
      <c r="E12" s="205">
        <f t="shared" si="0"/>
        <v>5304.0000000000045</v>
      </c>
      <c r="G12" t="s">
        <v>13</v>
      </c>
    </row>
    <row r="13" spans="2:7" x14ac:dyDescent="0.2">
      <c r="B13" s="184">
        <v>7</v>
      </c>
      <c r="C13" s="220" t="s">
        <v>281</v>
      </c>
      <c r="D13" s="221">
        <v>0.68789351851851854</v>
      </c>
      <c r="E13" s="205">
        <f t="shared" si="0"/>
        <v>7234.0000000000055</v>
      </c>
      <c r="G13" t="s">
        <v>14</v>
      </c>
    </row>
    <row r="14" spans="2:7" x14ac:dyDescent="0.2">
      <c r="B14" s="184">
        <v>8</v>
      </c>
      <c r="C14" s="220"/>
      <c r="D14" s="221"/>
      <c r="E14" s="205">
        <f t="shared" si="0"/>
        <v>-52200</v>
      </c>
      <c r="F14" s="40"/>
      <c r="G14" t="s">
        <v>13</v>
      </c>
    </row>
    <row r="15" spans="2:7" x14ac:dyDescent="0.2">
      <c r="B15" s="184">
        <v>9</v>
      </c>
      <c r="C15" s="220"/>
      <c r="D15" s="221"/>
      <c r="E15" s="205">
        <f t="shared" si="0"/>
        <v>-52200</v>
      </c>
      <c r="G15" t="s">
        <v>15</v>
      </c>
    </row>
    <row r="16" spans="2:7" ht="14.25" customHeight="1" x14ac:dyDescent="0.2">
      <c r="B16" s="184">
        <v>10</v>
      </c>
      <c r="C16" s="220"/>
      <c r="D16" s="221"/>
      <c r="E16" s="205">
        <f t="shared" si="0"/>
        <v>-52200</v>
      </c>
      <c r="G16" t="s">
        <v>13</v>
      </c>
    </row>
    <row r="17" spans="2:7" x14ac:dyDescent="0.2">
      <c r="B17" s="184">
        <v>11</v>
      </c>
      <c r="C17" s="220"/>
      <c r="D17" s="221"/>
      <c r="E17" s="205">
        <f t="shared" ref="E17:E43" si="1">(D17-$D$4)*86400</f>
        <v>-52200</v>
      </c>
      <c r="G17" t="s">
        <v>16</v>
      </c>
    </row>
    <row r="18" spans="2:7" x14ac:dyDescent="0.2">
      <c r="B18" s="184">
        <v>12</v>
      </c>
      <c r="C18" s="220"/>
      <c r="D18" s="221"/>
      <c r="E18" s="205">
        <f t="shared" si="1"/>
        <v>-52200</v>
      </c>
    </row>
    <row r="19" spans="2:7" x14ac:dyDescent="0.2">
      <c r="B19" s="184">
        <v>13</v>
      </c>
      <c r="C19" s="220"/>
      <c r="D19" s="221"/>
      <c r="E19" s="205">
        <f t="shared" si="1"/>
        <v>-52200</v>
      </c>
    </row>
    <row r="20" spans="2:7" x14ac:dyDescent="0.2">
      <c r="B20" s="184">
        <v>14</v>
      </c>
      <c r="C20" s="220"/>
      <c r="D20" s="221"/>
      <c r="E20" s="205">
        <f t="shared" si="1"/>
        <v>-52200</v>
      </c>
    </row>
    <row r="21" spans="2:7" x14ac:dyDescent="0.2">
      <c r="B21" s="184">
        <v>15</v>
      </c>
      <c r="C21" s="220"/>
      <c r="D21" s="221"/>
      <c r="E21" s="205">
        <f t="shared" si="1"/>
        <v>-52200</v>
      </c>
    </row>
    <row r="22" spans="2:7" x14ac:dyDescent="0.2">
      <c r="B22" s="184">
        <v>16</v>
      </c>
      <c r="C22" s="220"/>
      <c r="D22" s="221"/>
      <c r="E22" s="205">
        <f t="shared" si="1"/>
        <v>-52200</v>
      </c>
    </row>
    <row r="23" spans="2:7" x14ac:dyDescent="0.2">
      <c r="B23" s="184">
        <v>17</v>
      </c>
      <c r="C23" s="220"/>
      <c r="D23" s="221"/>
      <c r="E23" s="205">
        <f t="shared" si="1"/>
        <v>-52200</v>
      </c>
    </row>
    <row r="24" spans="2:7" x14ac:dyDescent="0.2">
      <c r="B24" s="184">
        <v>18</v>
      </c>
      <c r="C24" s="220"/>
      <c r="D24" s="221"/>
      <c r="E24" s="205">
        <f t="shared" si="1"/>
        <v>-52200</v>
      </c>
    </row>
    <row r="25" spans="2:7" x14ac:dyDescent="0.2">
      <c r="B25" s="184">
        <v>19</v>
      </c>
      <c r="C25" s="220"/>
      <c r="D25" s="221"/>
      <c r="E25" s="205">
        <f t="shared" si="1"/>
        <v>-52200</v>
      </c>
    </row>
    <row r="26" spans="2:7" x14ac:dyDescent="0.2">
      <c r="B26" s="184">
        <v>20</v>
      </c>
      <c r="C26" s="220"/>
      <c r="D26" s="221"/>
      <c r="E26" s="205">
        <f t="shared" si="1"/>
        <v>-52200</v>
      </c>
    </row>
    <row r="27" spans="2:7" x14ac:dyDescent="0.2">
      <c r="B27" s="184">
        <v>21</v>
      </c>
      <c r="C27" s="220"/>
      <c r="D27" s="221"/>
      <c r="E27" s="205">
        <f t="shared" si="1"/>
        <v>-52200</v>
      </c>
    </row>
    <row r="28" spans="2:7" x14ac:dyDescent="0.2">
      <c r="B28" s="184">
        <v>22</v>
      </c>
      <c r="C28" s="220"/>
      <c r="D28" s="221"/>
      <c r="E28" s="205">
        <f t="shared" si="1"/>
        <v>-52200</v>
      </c>
    </row>
    <row r="29" spans="2:7" x14ac:dyDescent="0.2">
      <c r="B29" s="184">
        <v>23</v>
      </c>
      <c r="C29" s="220"/>
      <c r="D29" s="221"/>
      <c r="E29" s="205">
        <f t="shared" si="1"/>
        <v>-52200</v>
      </c>
    </row>
    <row r="30" spans="2:7" x14ac:dyDescent="0.2">
      <c r="B30" s="184">
        <v>24</v>
      </c>
      <c r="C30" s="220"/>
      <c r="D30" s="221"/>
      <c r="E30" s="205">
        <f t="shared" si="1"/>
        <v>-52200</v>
      </c>
    </row>
    <row r="31" spans="2:7" x14ac:dyDescent="0.2">
      <c r="B31" s="184">
        <v>25</v>
      </c>
      <c r="C31" s="220"/>
      <c r="D31" s="221"/>
      <c r="E31" s="205">
        <f t="shared" si="1"/>
        <v>-52200</v>
      </c>
    </row>
    <row r="32" spans="2:7" x14ac:dyDescent="0.2">
      <c r="B32" s="184">
        <v>26</v>
      </c>
      <c r="C32" s="220"/>
      <c r="D32" s="221"/>
      <c r="E32" s="205">
        <f t="shared" si="1"/>
        <v>-52200</v>
      </c>
    </row>
    <row r="33" spans="2:5" x14ac:dyDescent="0.2">
      <c r="B33" s="184">
        <v>27</v>
      </c>
      <c r="C33" s="220"/>
      <c r="D33" s="221"/>
      <c r="E33" s="205">
        <f t="shared" si="1"/>
        <v>-52200</v>
      </c>
    </row>
    <row r="34" spans="2:5" x14ac:dyDescent="0.2">
      <c r="B34" s="184">
        <v>28</v>
      </c>
      <c r="C34" s="220"/>
      <c r="D34" s="221"/>
      <c r="E34" s="205">
        <f t="shared" si="1"/>
        <v>-52200</v>
      </c>
    </row>
    <row r="35" spans="2:5" x14ac:dyDescent="0.2">
      <c r="B35" s="184">
        <v>29</v>
      </c>
      <c r="C35" s="220"/>
      <c r="D35" s="221"/>
      <c r="E35" s="205">
        <f t="shared" si="1"/>
        <v>-52200</v>
      </c>
    </row>
    <row r="36" spans="2:5" x14ac:dyDescent="0.2">
      <c r="B36" s="184">
        <v>30</v>
      </c>
      <c r="C36" s="220"/>
      <c r="D36" s="221"/>
      <c r="E36" s="205">
        <f t="shared" si="1"/>
        <v>-52200</v>
      </c>
    </row>
    <row r="37" spans="2:5" x14ac:dyDescent="0.2">
      <c r="B37" s="184">
        <v>31</v>
      </c>
      <c r="C37" s="220"/>
      <c r="D37" s="221"/>
      <c r="E37" s="205">
        <f t="shared" si="1"/>
        <v>-52200</v>
      </c>
    </row>
    <row r="38" spans="2:5" x14ac:dyDescent="0.2">
      <c r="B38" s="184">
        <v>32</v>
      </c>
      <c r="C38" s="220"/>
      <c r="D38" s="221"/>
      <c r="E38" s="205">
        <f t="shared" si="1"/>
        <v>-52200</v>
      </c>
    </row>
    <row r="39" spans="2:5" x14ac:dyDescent="0.2">
      <c r="B39" s="184">
        <v>33</v>
      </c>
      <c r="C39" s="220"/>
      <c r="D39" s="221"/>
      <c r="E39" s="205">
        <f t="shared" si="1"/>
        <v>-52200</v>
      </c>
    </row>
    <row r="40" spans="2:5" x14ac:dyDescent="0.2">
      <c r="B40" s="184">
        <v>34</v>
      </c>
      <c r="C40" s="220"/>
      <c r="D40" s="221"/>
      <c r="E40" s="205">
        <f t="shared" si="1"/>
        <v>-52200</v>
      </c>
    </row>
    <row r="41" spans="2:5" x14ac:dyDescent="0.2">
      <c r="B41" s="184">
        <v>35</v>
      </c>
      <c r="C41" s="220"/>
      <c r="D41" s="221"/>
      <c r="E41" s="205">
        <f t="shared" si="1"/>
        <v>-52200</v>
      </c>
    </row>
    <row r="42" spans="2:5" x14ac:dyDescent="0.2">
      <c r="B42" s="184">
        <v>36</v>
      </c>
      <c r="C42" s="220"/>
      <c r="D42" s="221"/>
      <c r="E42" s="205">
        <f t="shared" si="1"/>
        <v>-52200</v>
      </c>
    </row>
    <row r="43" spans="2:5" ht="13.8" thickBot="1" x14ac:dyDescent="0.25">
      <c r="B43" s="184">
        <v>37</v>
      </c>
      <c r="C43" s="222"/>
      <c r="D43" s="223"/>
      <c r="E43" s="205">
        <f t="shared" si="1"/>
        <v>-52200</v>
      </c>
    </row>
    <row r="45" spans="2:5" ht="14.4" x14ac:dyDescent="0.3">
      <c r="C45" s="125"/>
    </row>
    <row r="46" spans="2:5" x14ac:dyDescent="0.2">
      <c r="B46" t="s">
        <v>17</v>
      </c>
    </row>
    <row r="47" spans="2:5" x14ac:dyDescent="0.2">
      <c r="B47" t="s">
        <v>18</v>
      </c>
      <c r="C47" t="s">
        <v>19</v>
      </c>
    </row>
    <row r="48" spans="2:5" x14ac:dyDescent="0.2">
      <c r="B48" t="s">
        <v>20</v>
      </c>
      <c r="C48" t="s">
        <v>21</v>
      </c>
    </row>
    <row r="49" spans="2:7" x14ac:dyDescent="0.2">
      <c r="B49" t="s">
        <v>22</v>
      </c>
      <c r="C49" t="s">
        <v>23</v>
      </c>
    </row>
    <row r="51" spans="2:7" s="40" customFormat="1" x14ac:dyDescent="0.2">
      <c r="B51" t="s">
        <v>24</v>
      </c>
      <c r="C51" t="s">
        <v>25</v>
      </c>
      <c r="D51" s="42"/>
      <c r="E51" s="1"/>
      <c r="F51"/>
      <c r="G51"/>
    </row>
    <row r="52" spans="2:7" s="40" customFormat="1" x14ac:dyDescent="0.2">
      <c r="B52" t="s">
        <v>26</v>
      </c>
      <c r="C52" t="s">
        <v>27</v>
      </c>
      <c r="D52" s="42"/>
      <c r="E52" s="1"/>
      <c r="F52"/>
      <c r="G52"/>
    </row>
    <row r="53" spans="2:7" s="40" customFormat="1" x14ac:dyDescent="0.2">
      <c r="B53" t="s">
        <v>28</v>
      </c>
      <c r="C53" t="s">
        <v>29</v>
      </c>
      <c r="D53" s="42"/>
      <c r="E53" s="1"/>
      <c r="F53"/>
      <c r="G53"/>
    </row>
    <row r="54" spans="2:7" s="40" customFormat="1" x14ac:dyDescent="0.2">
      <c r="B54" t="s">
        <v>30</v>
      </c>
      <c r="C54" t="s">
        <v>31</v>
      </c>
      <c r="D54" s="42"/>
      <c r="E54" s="1"/>
      <c r="F54"/>
      <c r="G54"/>
    </row>
    <row r="55" spans="2:7" s="40" customFormat="1" x14ac:dyDescent="0.2">
      <c r="B55" t="s">
        <v>32</v>
      </c>
      <c r="C55" t="s">
        <v>33</v>
      </c>
      <c r="D55" s="42"/>
      <c r="E55" s="1"/>
      <c r="F55"/>
      <c r="G55"/>
    </row>
    <row r="56" spans="2:7" s="40" customFormat="1" x14ac:dyDescent="0.2">
      <c r="B56" t="s">
        <v>34</v>
      </c>
      <c r="C56" t="s">
        <v>35</v>
      </c>
      <c r="D56" s="42"/>
      <c r="E56" s="1"/>
      <c r="F56"/>
      <c r="G56"/>
    </row>
    <row r="57" spans="2:7" s="40" customFormat="1" x14ac:dyDescent="0.2">
      <c r="B57" t="s">
        <v>36</v>
      </c>
      <c r="C57" t="s">
        <v>37</v>
      </c>
      <c r="D57" s="42"/>
      <c r="E57" s="1"/>
      <c r="F57"/>
      <c r="G57"/>
    </row>
    <row r="58" spans="2:7" s="40" customFormat="1" x14ac:dyDescent="0.2">
      <c r="B58" t="s">
        <v>38</v>
      </c>
      <c r="C58" t="s">
        <v>39</v>
      </c>
      <c r="D58" s="42"/>
      <c r="E58" s="1"/>
      <c r="F58"/>
      <c r="G58"/>
    </row>
    <row r="59" spans="2:7" s="40" customFormat="1" x14ac:dyDescent="0.2">
      <c r="B59" t="s">
        <v>40</v>
      </c>
      <c r="C59" t="s">
        <v>41</v>
      </c>
      <c r="D59" s="42"/>
      <c r="E59" s="1"/>
      <c r="F59"/>
      <c r="G59"/>
    </row>
    <row r="61" spans="2:7" s="40" customFormat="1" x14ac:dyDescent="0.2">
      <c r="B61"/>
      <c r="C61" t="s">
        <v>42</v>
      </c>
      <c r="D61" s="42"/>
      <c r="E61" s="1"/>
      <c r="F61"/>
      <c r="G61"/>
    </row>
  </sheetData>
  <mergeCells count="2">
    <mergeCell ref="B2:D2"/>
    <mergeCell ref="B4:C4"/>
  </mergeCells>
  <phoneticPr fontId="2"/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46"/>
  <sheetViews>
    <sheetView tabSelected="1" zoomScaleNormal="100" zoomScaleSheetLayoutView="100" workbookViewId="0">
      <pane ySplit="4" topLeftCell="A5" activePane="bottomLeft" state="frozen"/>
      <selection activeCell="H4" sqref="H4"/>
      <selection pane="bottomLeft" activeCell="C3" sqref="C3"/>
    </sheetView>
  </sheetViews>
  <sheetFormatPr defaultRowHeight="13.2" x14ac:dyDescent="0.2"/>
  <cols>
    <col min="1" max="1" width="1.44140625" customWidth="1"/>
    <col min="2" max="3" width="5.21875" customWidth="1"/>
    <col min="4" max="4" width="17" customWidth="1"/>
    <col min="5" max="5" width="7.21875" style="40" customWidth="1"/>
    <col min="6" max="6" width="17.77734375" customWidth="1"/>
    <col min="7" max="7" width="5.109375" customWidth="1"/>
    <col min="8" max="8" width="4.33203125" style="43" customWidth="1"/>
    <col min="9" max="9" width="4.88671875" style="43" customWidth="1"/>
    <col min="10" max="10" width="5.21875" style="43" customWidth="1"/>
    <col min="11" max="11" width="7.21875" style="1" customWidth="1"/>
    <col min="12" max="12" width="7.88671875" style="41" customWidth="1"/>
    <col min="13" max="13" width="5.21875" style="43" customWidth="1"/>
    <col min="14" max="14" width="15.33203125" style="42" customWidth="1"/>
    <col min="15" max="15" width="12.77734375" style="1" hidden="1" customWidth="1"/>
    <col min="16" max="16" width="11.21875" customWidth="1"/>
    <col min="17" max="17" width="11.21875" style="1" customWidth="1"/>
    <col min="18" max="19" width="12.77734375" customWidth="1"/>
  </cols>
  <sheetData>
    <row r="1" spans="2:19" x14ac:dyDescent="0.2">
      <c r="R1" s="84"/>
      <c r="S1" s="84"/>
    </row>
    <row r="2" spans="2:19" ht="17.25" customHeight="1" x14ac:dyDescent="0.2">
      <c r="B2" s="318" t="s">
        <v>266</v>
      </c>
      <c r="C2" s="318"/>
      <c r="D2" s="318"/>
      <c r="E2" s="318"/>
      <c r="F2" s="318"/>
      <c r="G2" s="319" t="s">
        <v>43</v>
      </c>
      <c r="H2" s="319"/>
      <c r="I2" s="319"/>
      <c r="J2" s="319"/>
      <c r="K2" s="319"/>
      <c r="L2" s="319"/>
    </row>
    <row r="3" spans="2:19" ht="21" customHeight="1" thickBot="1" x14ac:dyDescent="0.25">
      <c r="I3" s="44"/>
      <c r="K3" s="45" t="s">
        <v>44</v>
      </c>
      <c r="L3" s="320">
        <f>レース着順とタイム!D3</f>
        <v>45858</v>
      </c>
      <c r="M3" s="321"/>
      <c r="N3" s="4">
        <f>レース着順とタイム!D4</f>
        <v>0.60416666666666663</v>
      </c>
      <c r="R3" s="156"/>
      <c r="S3" s="156"/>
    </row>
    <row r="4" spans="2:19" ht="13.8" thickBot="1" x14ac:dyDescent="0.25">
      <c r="B4" s="46" t="s">
        <v>45</v>
      </c>
      <c r="C4" s="47" t="s">
        <v>4</v>
      </c>
      <c r="D4" s="46" t="s">
        <v>5</v>
      </c>
      <c r="E4" s="48" t="s">
        <v>46</v>
      </c>
      <c r="F4" s="47" t="s">
        <v>47</v>
      </c>
      <c r="G4" s="49" t="s">
        <v>48</v>
      </c>
      <c r="H4" s="50" t="s">
        <v>49</v>
      </c>
      <c r="I4" s="51" t="s">
        <v>50</v>
      </c>
      <c r="J4" s="228" t="s">
        <v>51</v>
      </c>
      <c r="K4" s="232" t="s">
        <v>52</v>
      </c>
      <c r="L4" s="231" t="s">
        <v>53</v>
      </c>
      <c r="M4" s="54" t="s">
        <v>54</v>
      </c>
      <c r="N4" s="55" t="s">
        <v>55</v>
      </c>
      <c r="O4" s="56" t="s">
        <v>7</v>
      </c>
      <c r="P4" s="57" t="s">
        <v>7</v>
      </c>
      <c r="Q4" s="213" t="s">
        <v>56</v>
      </c>
      <c r="R4" s="5" t="s">
        <v>57</v>
      </c>
      <c r="S4" s="146" t="s">
        <v>58</v>
      </c>
    </row>
    <row r="5" spans="2:19" x14ac:dyDescent="0.2">
      <c r="B5" s="176">
        <v>1</v>
      </c>
      <c r="C5" s="235">
        <v>2</v>
      </c>
      <c r="D5" s="236" t="s">
        <v>271</v>
      </c>
      <c r="E5" s="237" t="str">
        <f>IF(VLOOKUP(D5,'ﾚｰﾃｨﾝｸﾞ計算書(TSF)'!$D$6:$H$66,2,FALSE)=0," ",VLOOKUP(D5,'ﾚｰﾃｨﾝｸﾞ計算書(TSF)'!$D$6:$H$66,2,FALSE))</f>
        <v>4167</v>
      </c>
      <c r="F5" s="326" t="str">
        <f>VLOOKUP(D5,'ﾚｰﾃｨﾝｸﾞ計算書(TSF)'!$D$6:$H$66,3,FALSE)</f>
        <v>yokoyama-30sr P:B</v>
      </c>
      <c r="G5" s="225">
        <f>VLOOKUP(D5,'レーティング計算書(OYCRating)'!$D$5:$M$43,4,FALSE)</f>
        <v>677</v>
      </c>
      <c r="H5" s="226">
        <f>VLOOKUP(D5,'レーティング計算書(OYCRating)'!$D$5:$M$43,5,FALSE)</f>
        <v>0.06</v>
      </c>
      <c r="I5" s="227">
        <f>VLOOKUP(D5,'レーティング計算書(OYCRating)'!$D$5:$M$43,6,FALSE)</f>
        <v>0</v>
      </c>
      <c r="J5" s="229">
        <f>VLOOKUP(D5,'レーティング計算書(OYCRating)'!$D$5:$M$43,7,FALSE)</f>
        <v>-0.02</v>
      </c>
      <c r="K5" s="233">
        <f>G5+H5*G5+I5*G5+J5*G5</f>
        <v>704.08</v>
      </c>
      <c r="L5" s="238">
        <f>600/K5</f>
        <v>0.85217588910351094</v>
      </c>
      <c r="M5" s="239">
        <f>VLOOKUP(D5,'レーティング計算書(OYCRating)'!$D$5:$M$43,10,FALSE)</f>
        <v>0.03</v>
      </c>
      <c r="N5" s="240">
        <f>VLOOKUP(D5,レース着順とタイム!$C$7:$D$43,2,FALSE)</f>
        <v>0.6519907407407407</v>
      </c>
      <c r="O5" s="241">
        <f>(N5-$N$3)*86400</f>
        <v>4132</v>
      </c>
      <c r="P5" s="242">
        <f>IF(O5&gt;0,O5,99999999)</f>
        <v>4132</v>
      </c>
      <c r="Q5" s="243">
        <f>P5*L5/(1-M5)</f>
        <v>3630.0935812120697</v>
      </c>
      <c r="R5" s="158"/>
      <c r="S5" s="159"/>
    </row>
    <row r="6" spans="2:19" x14ac:dyDescent="0.2">
      <c r="B6" s="184">
        <v>2</v>
      </c>
      <c r="C6" s="180">
        <v>1</v>
      </c>
      <c r="D6" s="206" t="s">
        <v>269</v>
      </c>
      <c r="E6" s="59" t="str">
        <f>IF(VLOOKUP(D6,'ﾚｰﾃｨﾝｸﾞ計算書(TSF)'!$D$6:$H$66,2,FALSE)=0," ",VLOOKUP(D6,'ﾚｰﾃｨﾝｸﾞ計算書(TSF)'!$D$6:$H$66,2,FALSE))</f>
        <v>210</v>
      </c>
      <c r="F6" s="59" t="str">
        <f>VLOOKUP(D6,'ﾚｰﾃｨﾝｸﾞ計算書(TSF)'!$D$6:$H$66,3,FALSE)</f>
        <v>fre-31</v>
      </c>
      <c r="G6" s="33">
        <f>VLOOKUP(D6,'レーティング計算書(OYCRating)'!$D$5:$M$43,4,FALSE)</f>
        <v>663</v>
      </c>
      <c r="H6" s="154">
        <f>VLOOKUP(D6,'レーティング計算書(OYCRating)'!$D$5:$M$43,5,FALSE)</f>
        <v>0.04</v>
      </c>
      <c r="I6" s="63">
        <f>VLOOKUP(D6,'レーティング計算書(OYCRating)'!$D$5:$M$43,6,FALSE)</f>
        <v>0</v>
      </c>
      <c r="J6" s="230">
        <f>VLOOKUP(D6,'レーティング計算書(OYCRating)'!$D$5:$M$43,7,FALSE)</f>
        <v>-0.02</v>
      </c>
      <c r="K6" s="234">
        <f>G6+H6*G6+I6*G6+J6*G6</f>
        <v>676.26</v>
      </c>
      <c r="L6" s="224">
        <f>600/K6</f>
        <v>0.88723272114275575</v>
      </c>
      <c r="M6" s="65">
        <f>VLOOKUP(D6,'レーティング計算書(OYCRating)'!$D$5:$M$43,10,FALSE)</f>
        <v>0.03</v>
      </c>
      <c r="N6" s="153">
        <f>VLOOKUP(D6,レース着順とタイム!$C$7:$D$43,2,FALSE)</f>
        <v>0.65135416666666668</v>
      </c>
      <c r="O6" s="21">
        <f>(N6-$N$3)*86400</f>
        <v>4077.0000000000041</v>
      </c>
      <c r="P6" s="22">
        <f>IF(O6&gt;0,O6,99999999)</f>
        <v>4077.0000000000041</v>
      </c>
      <c r="Q6" s="214">
        <f>P6*L6/(1-M6)</f>
        <v>3729.1214475247621</v>
      </c>
      <c r="R6" s="147">
        <f t="shared" ref="R6:R16" si="0">IF(Q6=0, "-",Q6-Q5)</f>
        <v>99.027866312692368</v>
      </c>
      <c r="S6" s="148">
        <f t="shared" ref="S6:S16" si="1">IF(Q6=0, "-", Q6-$Q$5)</f>
        <v>99.027866312692368</v>
      </c>
    </row>
    <row r="7" spans="2:19" x14ac:dyDescent="0.2">
      <c r="B7" s="184">
        <v>3</v>
      </c>
      <c r="C7" s="180">
        <v>3</v>
      </c>
      <c r="D7" s="206" t="s">
        <v>68</v>
      </c>
      <c r="E7" s="59" t="str">
        <f>IF(VLOOKUP(D7,'ﾚｰﾃｨﾝｸﾞ計算書(TSF)'!$D$6:$H$66,2,FALSE)=0," ",VLOOKUP(D7,'ﾚｰﾃｨﾝｸﾞ計算書(TSF)'!$D$6:$H$66,2,FALSE))</f>
        <v>JST374</v>
      </c>
      <c r="F7" s="59" t="str">
        <f>VLOOKUP(D7,'ﾚｰﾃｨﾝｸﾞ計算書(TSF)'!$D$6:$H$66,3,FALSE)</f>
        <v>yamaha-31s LTD</v>
      </c>
      <c r="G7" s="33">
        <f>VLOOKUP(D7,'レーティング計算書(OYCRating)'!$D$5:$M$43,4,FALSE)</f>
        <v>677</v>
      </c>
      <c r="H7" s="154">
        <f>VLOOKUP(D7,'レーティング計算書(OYCRating)'!$D$5:$M$43,5,FALSE)</f>
        <v>0.05</v>
      </c>
      <c r="I7" s="63">
        <f>VLOOKUP(D7,'レーティング計算書(OYCRating)'!$D$5:$M$43,6,FALSE)</f>
        <v>0</v>
      </c>
      <c r="J7" s="230">
        <f>VLOOKUP(D7,'レーティング計算書(OYCRating)'!$D$5:$M$43,7,FALSE)</f>
        <v>-0.02</v>
      </c>
      <c r="K7" s="234">
        <f>G7+H7*G7+I7*G7+J7*G7</f>
        <v>697.31000000000006</v>
      </c>
      <c r="L7" s="224">
        <f>600/K7</f>
        <v>0.8604494414249042</v>
      </c>
      <c r="M7" s="65">
        <f>VLOOKUP(D7,'レーティング計算書(OYCRating)'!$D$5:$M$43,10,FALSE)</f>
        <v>0.03</v>
      </c>
      <c r="N7" s="153">
        <f>VLOOKUP(D7,レース着順とタイム!$C$7:$D$43,2,FALSE)</f>
        <v>0.65424768518518517</v>
      </c>
      <c r="O7" s="21">
        <f>(N7-$N$3)*86400</f>
        <v>4327.0000000000018</v>
      </c>
      <c r="P7" s="22">
        <f>IF(O7&gt;0,O7,99999999)</f>
        <v>4327.0000000000018</v>
      </c>
      <c r="Q7" s="214">
        <f>P7*L7/(1-M7)</f>
        <v>3838.3141577789302</v>
      </c>
      <c r="R7" s="147">
        <f t="shared" si="0"/>
        <v>109.19271025416811</v>
      </c>
      <c r="S7" s="148">
        <f t="shared" si="1"/>
        <v>208.22057656686047</v>
      </c>
    </row>
    <row r="8" spans="2:19" x14ac:dyDescent="0.2">
      <c r="B8" s="184">
        <v>4</v>
      </c>
      <c r="C8" s="180">
        <v>4</v>
      </c>
      <c r="D8" s="206" t="s">
        <v>274</v>
      </c>
      <c r="E8" s="59" t="str">
        <f>IF(VLOOKUP(D8,'ﾚｰﾃｨﾝｸﾞ計算書(TSF)'!$D$6:$H$66,2,FALSE)=0," ",VLOOKUP(D8,'ﾚｰﾃｨﾝｸﾞ計算書(TSF)'!$D$6:$H$66,2,FALSE))</f>
        <v>6363</v>
      </c>
      <c r="F8" s="59" t="str">
        <f>VLOOKUP(D8,'ﾚｰﾃｨﾝｸﾞ計算書(TSF)'!$D$6:$H$66,3,FALSE)</f>
        <v>Dehler36SQ</v>
      </c>
      <c r="G8" s="33">
        <f>VLOOKUP(D8,'レーティング計算書(OYCRating)'!$D$5:$M$43,4,FALSE)</f>
        <v>640</v>
      </c>
      <c r="H8" s="154">
        <f>VLOOKUP(D8,'レーティング計算書(OYCRating)'!$D$5:$M$43,5,FALSE)</f>
        <v>0.03</v>
      </c>
      <c r="I8" s="63">
        <f>VLOOKUP(D8,'レーティング計算書(OYCRating)'!$D$5:$M$43,6,FALSE)</f>
        <v>0</v>
      </c>
      <c r="J8" s="230">
        <f>VLOOKUP(D8,'レーティング計算書(OYCRating)'!$D$5:$M$43,7,FALSE)</f>
        <v>-0.02</v>
      </c>
      <c r="K8" s="234">
        <f>G8+H8*G8+I8*G8+J8*G8</f>
        <v>646.40000000000009</v>
      </c>
      <c r="L8" s="224">
        <f>600/K8</f>
        <v>0.92821782178217804</v>
      </c>
      <c r="M8" s="65">
        <f>VLOOKUP(D8,'レーティング計算書(OYCRating)'!$D$5:$M$43,10,FALSE)</f>
        <v>0.03</v>
      </c>
      <c r="N8" s="153">
        <f>VLOOKUP(D8,レース着順とタイム!$C$7:$D$43,2,FALSE)</f>
        <v>0.65457175925925926</v>
      </c>
      <c r="O8" s="21">
        <f>(N8-$N$3)*86400</f>
        <v>4355.0000000000027</v>
      </c>
      <c r="P8" s="22">
        <f>IF(O8&gt;0,O8,99999999)</f>
        <v>4355.0000000000027</v>
      </c>
      <c r="Q8" s="214">
        <f>P8*L8/(1-M8)</f>
        <v>4167.4109421251424</v>
      </c>
      <c r="R8" s="147">
        <f t="shared" si="0"/>
        <v>329.09678434621219</v>
      </c>
      <c r="S8" s="148">
        <f t="shared" si="1"/>
        <v>537.31736091307266</v>
      </c>
    </row>
    <row r="9" spans="2:19" x14ac:dyDescent="0.2">
      <c r="B9" s="184">
        <v>5</v>
      </c>
      <c r="C9" s="180">
        <v>6</v>
      </c>
      <c r="D9" s="206" t="s">
        <v>278</v>
      </c>
      <c r="E9" s="59" t="str">
        <f>IF(VLOOKUP(D9,'ﾚｰﾃｨﾝｸﾞ計算書(TSF)'!$D$6:$H$66,2,FALSE)=0," ",VLOOKUP(D9,'ﾚｰﾃｨﾝｸﾞ計算書(TSF)'!$D$6:$H$66,2,FALSE))</f>
        <v>6484</v>
      </c>
      <c r="F9" s="59" t="str">
        <f>VLOOKUP(D9,'ﾚｰﾃｨﾝｸﾞ計算書(TSF)'!$D$6:$H$66,3,FALSE)</f>
        <v>yokoyama29</v>
      </c>
      <c r="G9" s="33">
        <f>VLOOKUP(D9,'レーティング計算書(OYCRating)'!$D$5:$M$43,4,FALSE)</f>
        <v>720</v>
      </c>
      <c r="H9" s="154">
        <f>VLOOKUP(D9,'レーティング計算書(OYCRating)'!$D$5:$M$43,5,FALSE)</f>
        <v>0.06</v>
      </c>
      <c r="I9" s="63">
        <f>VLOOKUP(D9,'レーティング計算書(OYCRating)'!$D$5:$M$43,6,FALSE)</f>
        <v>0</v>
      </c>
      <c r="J9" s="230">
        <f>VLOOKUP(D9,'レーティング計算書(OYCRating)'!$D$5:$M$43,7,FALSE)</f>
        <v>0</v>
      </c>
      <c r="K9" s="234">
        <f>G9+H9*G9+I9*G9+J9*G9</f>
        <v>763.2</v>
      </c>
      <c r="L9" s="224">
        <f>600/K9</f>
        <v>0.78616352201257855</v>
      </c>
      <c r="M9" s="65">
        <f>VLOOKUP(D9,'レーティング計算書(OYCRating)'!$D$5:$M$43,10,FALSE)</f>
        <v>0</v>
      </c>
      <c r="N9" s="153">
        <f>VLOOKUP(D9,レース着順とタイム!$C$7:$D$43,2,FALSE)</f>
        <v>0.66555555555555557</v>
      </c>
      <c r="O9" s="21">
        <f>(N9-$N$3)*86400</f>
        <v>5304.0000000000045</v>
      </c>
      <c r="P9" s="22">
        <f>IF(O9&gt;0,O9,99999999)</f>
        <v>5304.0000000000045</v>
      </c>
      <c r="Q9" s="214">
        <f>P9*L9/(1-M9)</f>
        <v>4169.8113207547203</v>
      </c>
      <c r="R9" s="147">
        <f t="shared" si="0"/>
        <v>2.4003786295779719</v>
      </c>
      <c r="S9" s="148">
        <f t="shared" si="1"/>
        <v>539.71773954265063</v>
      </c>
    </row>
    <row r="10" spans="2:19" x14ac:dyDescent="0.2">
      <c r="B10" s="184">
        <v>6</v>
      </c>
      <c r="C10" s="180">
        <v>5</v>
      </c>
      <c r="D10" s="206" t="s">
        <v>276</v>
      </c>
      <c r="E10" s="59" t="str">
        <f>IF(VLOOKUP(D10,'ﾚｰﾃｨﾝｸﾞ計算書(TSF)'!$D$6:$H$66,2,FALSE)=0," ",VLOOKUP(D10,'ﾚｰﾃｨﾝｸﾞ計算書(TSF)'!$D$6:$H$66,2,FALSE))</f>
        <v xml:space="preserve"> </v>
      </c>
      <c r="F10" s="59" t="str">
        <f>VLOOKUP(D10,'ﾚｰﾃｨﾝｸﾞ計算書(TSF)'!$D$6:$H$66,3,FALSE)</f>
        <v>ｽｲﾝｸﾞ34</v>
      </c>
      <c r="G10" s="33">
        <f>VLOOKUP(D10,'レーティング計算書(OYCRating)'!$D$5:$M$43,4,FALSE)</f>
        <v>658</v>
      </c>
      <c r="H10" s="154">
        <f>VLOOKUP(D10,'レーティング計算書(OYCRating)'!$D$5:$M$43,5,FALSE)</f>
        <v>0.06</v>
      </c>
      <c r="I10" s="63">
        <f>VLOOKUP(D10,'レーティング計算書(OYCRating)'!$D$5:$M$43,6,FALSE)</f>
        <v>0</v>
      </c>
      <c r="J10" s="230">
        <f>VLOOKUP(D10,'レーティング計算書(OYCRating)'!$D$5:$M$43,7,FALSE)</f>
        <v>0</v>
      </c>
      <c r="K10" s="234">
        <f>G10+H10*G10+I10*G10+J10*G10</f>
        <v>697.48</v>
      </c>
      <c r="L10" s="224">
        <f>600/K10</f>
        <v>0.86023972013534433</v>
      </c>
      <c r="M10" s="65">
        <f>VLOOKUP(D10,'レーティング計算書(OYCRating)'!$D$5:$M$43,10,FALSE)</f>
        <v>0.03</v>
      </c>
      <c r="N10" s="153">
        <f>VLOOKUP(D10,レース着順とタイム!$C$7:$D$43,2,FALSE)</f>
        <v>0.66302083333333328</v>
      </c>
      <c r="O10" s="21">
        <f>(N10-$N$3)*86400</f>
        <v>5084.9999999999991</v>
      </c>
      <c r="P10" s="22">
        <f>IF(O10&gt;0,O10,99999999)</f>
        <v>5084.9999999999991</v>
      </c>
      <c r="Q10" s="214">
        <f>P10*L10/(1-M10)</f>
        <v>4509.6071926682735</v>
      </c>
      <c r="R10" s="147">
        <f t="shared" si="0"/>
        <v>339.79587191355313</v>
      </c>
      <c r="S10" s="148">
        <f t="shared" si="1"/>
        <v>879.51361145620376</v>
      </c>
    </row>
    <row r="11" spans="2:19" x14ac:dyDescent="0.2">
      <c r="B11" s="184">
        <v>7</v>
      </c>
      <c r="C11" s="180">
        <v>7</v>
      </c>
      <c r="D11" s="206" t="s">
        <v>280</v>
      </c>
      <c r="E11" s="59" t="str">
        <f>IF(VLOOKUP(D11,'ﾚｰﾃｨﾝｸﾞ計算書(TSF)'!$D$6:$H$66,2,FALSE)=0," ",VLOOKUP(D11,'ﾚｰﾃｨﾝｸﾞ計算書(TSF)'!$D$6:$H$66,2,FALSE))</f>
        <v xml:space="preserve"> </v>
      </c>
      <c r="F11" s="59" t="str">
        <f>VLOOKUP(D11,'ﾚｰﾃｨﾝｸﾞ計算書(TSF)'!$D$6:$H$66,3,FALSE)</f>
        <v>First310</v>
      </c>
      <c r="G11" s="33">
        <f>VLOOKUP(D11,'レーティング計算書(OYCRating)'!$D$5:$M$43,4,FALSE)</f>
        <v>680</v>
      </c>
      <c r="H11" s="154">
        <f>VLOOKUP(D11,'レーティング計算書(OYCRating)'!$D$5:$M$43,5,FALSE)</f>
        <v>0.03</v>
      </c>
      <c r="I11" s="63">
        <f>VLOOKUP(D11,'レーティング計算書(OYCRating)'!$D$5:$M$43,6,FALSE)</f>
        <v>0.03</v>
      </c>
      <c r="J11" s="230">
        <f>VLOOKUP(D11,'レーティング計算書(OYCRating)'!$D$5:$M$43,7,FALSE)</f>
        <v>0</v>
      </c>
      <c r="K11" s="234">
        <f>G11+H11*G11+I11*G11+J11*G11</f>
        <v>720.8</v>
      </c>
      <c r="L11" s="224">
        <f>600/K11</f>
        <v>0.83240843507214213</v>
      </c>
      <c r="M11" s="65">
        <f>VLOOKUP(D11,'レーティング計算書(OYCRating)'!$D$5:$M$43,10,FALSE)</f>
        <v>-0.03</v>
      </c>
      <c r="N11" s="153">
        <f>VLOOKUP(D11,レース着順とタイム!$C$7:$D$43,2,FALSE)</f>
        <v>0.68789351851851854</v>
      </c>
      <c r="O11" s="21">
        <f>(N11-$N$3)*86400</f>
        <v>7234.0000000000055</v>
      </c>
      <c r="P11" s="22">
        <f>IF(O11&gt;0,O11,99999999)</f>
        <v>7234.0000000000055</v>
      </c>
      <c r="Q11" s="214">
        <f>P11*L11/(1-M11)</f>
        <v>5846.2549702057095</v>
      </c>
      <c r="R11" s="147">
        <f t="shared" si="0"/>
        <v>1336.647777537436</v>
      </c>
      <c r="S11" s="148">
        <f t="shared" si="1"/>
        <v>2216.1613889936398</v>
      </c>
    </row>
    <row r="12" spans="2:19" hidden="1" x14ac:dyDescent="0.2">
      <c r="B12" s="184">
        <v>8</v>
      </c>
      <c r="C12" s="180">
        <v>8</v>
      </c>
      <c r="D12" s="206"/>
      <c r="E12" s="59" t="e">
        <f>IF(VLOOKUP(D12,'ﾚｰﾃｨﾝｸﾞ計算書(TSF)'!$D$6:$H$66,2,FALSE)=0," ",VLOOKUP(D12,'ﾚｰﾃｨﾝｸﾞ計算書(TSF)'!$D$6:$H$66,2,FALSE))</f>
        <v>#N/A</v>
      </c>
      <c r="F12" s="59" t="e">
        <f>VLOOKUP(D12,'ﾚｰﾃｨﾝｸﾞ計算書(TSF)'!$D$6:$H$66,3,FALSE)</f>
        <v>#N/A</v>
      </c>
      <c r="G12" s="33">
        <f>VLOOKUP(D12,'レーティング計算書(OYCRating)'!$D$5:$M$43,4,FALSE)</f>
        <v>0</v>
      </c>
      <c r="H12" s="154">
        <f>VLOOKUP(D12,'レーティング計算書(OYCRating)'!$D$5:$M$43,5,FALSE)</f>
        <v>0</v>
      </c>
      <c r="I12" s="63">
        <f>VLOOKUP(D12,'レーティング計算書(OYCRating)'!$D$5:$M$43,6,FALSE)</f>
        <v>0</v>
      </c>
      <c r="J12" s="230">
        <f>VLOOKUP(D12,'レーティング計算書(OYCRating)'!$D$5:$M$43,7,FALSE)</f>
        <v>0</v>
      </c>
      <c r="K12" s="234">
        <f t="shared" ref="K6:K41" si="2">G12+H12*G12+I12*G12+J12*G12</f>
        <v>0</v>
      </c>
      <c r="L12" s="224" t="e">
        <f t="shared" ref="L6:L41" si="3">600/K12</f>
        <v>#DIV/0!</v>
      </c>
      <c r="M12" s="65">
        <f>VLOOKUP(D12,'レーティング計算書(OYCRating)'!$D$5:$M$43,10,FALSE)</f>
        <v>0</v>
      </c>
      <c r="N12" s="153" t="e">
        <f>VLOOKUP(D12,レース着順とタイム!$C$7:$D$43,2,FALSE)</f>
        <v>#N/A</v>
      </c>
      <c r="O12" s="21" t="e">
        <f t="shared" ref="O5:O16" si="4">(N12-$N$3)*86400</f>
        <v>#N/A</v>
      </c>
      <c r="P12" s="22" t="e">
        <f t="shared" ref="P5:P12" si="5">IF(O12&gt;0,O12,99999999)</f>
        <v>#N/A</v>
      </c>
      <c r="Q12" s="214" t="e">
        <f t="shared" ref="Q5:Q12" si="6">P12*L12/(1-M12)</f>
        <v>#N/A</v>
      </c>
      <c r="R12" s="147" t="e">
        <f t="shared" si="0"/>
        <v>#N/A</v>
      </c>
      <c r="S12" s="148" t="e">
        <f t="shared" si="1"/>
        <v>#N/A</v>
      </c>
    </row>
    <row r="13" spans="2:19" hidden="1" x14ac:dyDescent="0.2">
      <c r="B13" s="184">
        <v>9</v>
      </c>
      <c r="C13" s="180">
        <v>9</v>
      </c>
      <c r="D13" s="155"/>
      <c r="E13" s="59" t="e">
        <f>IF(VLOOKUP(D13,'ﾚｰﾃｨﾝｸﾞ計算書(TSF)'!$D$6:$H$66,2,FALSE)=0," ",VLOOKUP(D13,'ﾚｰﾃｨﾝｸﾞ計算書(TSF)'!$D$6:$H$66,2,FALSE))</f>
        <v>#N/A</v>
      </c>
      <c r="F13" s="59" t="e">
        <f>VLOOKUP(D13,'ﾚｰﾃｨﾝｸﾞ計算書(TSF)'!$D$6:$H$66,3,FALSE)</f>
        <v>#N/A</v>
      </c>
      <c r="G13" s="33">
        <f>VLOOKUP(D13,'レーティング計算書(OYCRating)'!$D$5:$M$43,4,FALSE)</f>
        <v>0</v>
      </c>
      <c r="H13" s="154">
        <f>VLOOKUP(D13,'レーティング計算書(OYCRating)'!$D$5:$M$43,5,FALSE)</f>
        <v>0</v>
      </c>
      <c r="I13" s="63">
        <f>VLOOKUP(D13,'レーティング計算書(OYCRating)'!$D$5:$M$43,6,FALSE)</f>
        <v>0</v>
      </c>
      <c r="J13" s="230">
        <f>VLOOKUP(D13,'レーティング計算書(OYCRating)'!$D$5:$M$43,7,FALSE)</f>
        <v>0</v>
      </c>
      <c r="K13" s="234">
        <f t="shared" si="2"/>
        <v>0</v>
      </c>
      <c r="L13" s="224" t="e">
        <f t="shared" si="3"/>
        <v>#DIV/0!</v>
      </c>
      <c r="M13" s="65">
        <f>VLOOKUP(D13,'レーティング計算書(OYCRating)'!$D$5:$M$43,10,FALSE)</f>
        <v>0</v>
      </c>
      <c r="N13" s="153" t="e">
        <f>VLOOKUP(D13,レース着順とタイム!$C$7:$D$43,2,FALSE)</f>
        <v>#N/A</v>
      </c>
      <c r="O13" s="21" t="e">
        <f t="shared" si="4"/>
        <v>#N/A</v>
      </c>
      <c r="P13" s="22" t="e">
        <f>IF(O13&gt;0,O13,99999999)</f>
        <v>#N/A</v>
      </c>
      <c r="Q13" s="214" t="e">
        <f>P13*L13/(1-M13)</f>
        <v>#N/A</v>
      </c>
      <c r="R13" s="147" t="e">
        <f>IF(Q13=0, "-",Q13-Q12)</f>
        <v>#N/A</v>
      </c>
      <c r="S13" s="148" t="e">
        <f>IF(Q13=0, "-", Q13-$Q$5)</f>
        <v>#N/A</v>
      </c>
    </row>
    <row r="14" spans="2:19" hidden="1" x14ac:dyDescent="0.2">
      <c r="B14" s="184">
        <v>10</v>
      </c>
      <c r="C14" s="180">
        <v>10</v>
      </c>
      <c r="D14" s="155"/>
      <c r="E14" s="59" t="e">
        <f>IF(VLOOKUP(D14,'ﾚｰﾃｨﾝｸﾞ計算書(TSF)'!$D$6:$H$66,2,FALSE)=0," ",VLOOKUP(D14,'ﾚｰﾃｨﾝｸﾞ計算書(TSF)'!$D$6:$H$66,2,FALSE))</f>
        <v>#N/A</v>
      </c>
      <c r="F14" s="59" t="e">
        <f>VLOOKUP(D14,'ﾚｰﾃｨﾝｸﾞ計算書(TSF)'!$D$6:$H$66,3,FALSE)</f>
        <v>#N/A</v>
      </c>
      <c r="G14" s="33">
        <f>VLOOKUP(D14,'レーティング計算書(OYCRating)'!$D$5:$M$43,4,FALSE)</f>
        <v>0</v>
      </c>
      <c r="H14" s="154">
        <f>VLOOKUP(D14,'レーティング計算書(OYCRating)'!$D$5:$M$43,5,FALSE)</f>
        <v>0</v>
      </c>
      <c r="I14" s="63">
        <f>VLOOKUP(D14,'レーティング計算書(OYCRating)'!$D$5:$M$43,6,FALSE)</f>
        <v>0</v>
      </c>
      <c r="J14" s="230">
        <f>VLOOKUP(D14,'レーティング計算書(OYCRating)'!$D$5:$M$43,7,FALSE)</f>
        <v>0</v>
      </c>
      <c r="K14" s="234">
        <f t="shared" si="2"/>
        <v>0</v>
      </c>
      <c r="L14" s="224" t="e">
        <f t="shared" si="3"/>
        <v>#DIV/0!</v>
      </c>
      <c r="M14" s="65">
        <f>VLOOKUP(D14,'レーティング計算書(OYCRating)'!$D$5:$M$43,10,FALSE)</f>
        <v>0</v>
      </c>
      <c r="N14" s="153" t="e">
        <f>VLOOKUP(D14,レース着順とタイム!$C$7:$D$43,2,FALSE)</f>
        <v>#N/A</v>
      </c>
      <c r="O14" s="21" t="e">
        <f t="shared" si="4"/>
        <v>#N/A</v>
      </c>
      <c r="P14" s="22" t="e">
        <f>IF(O14&gt;0,O14,99999999)</f>
        <v>#N/A</v>
      </c>
      <c r="Q14" s="214" t="e">
        <f>P14*L14/(1-M14)</f>
        <v>#N/A</v>
      </c>
      <c r="R14" s="147" t="e">
        <f t="shared" si="0"/>
        <v>#N/A</v>
      </c>
      <c r="S14" s="148" t="e">
        <f t="shared" si="1"/>
        <v>#N/A</v>
      </c>
    </row>
    <row r="15" spans="2:19" hidden="1" x14ac:dyDescent="0.2">
      <c r="B15" s="184">
        <v>11</v>
      </c>
      <c r="C15" s="180">
        <v>11</v>
      </c>
      <c r="D15" s="155"/>
      <c r="E15" s="59" t="e">
        <f>IF(VLOOKUP(D15,'ﾚｰﾃｨﾝｸﾞ計算書(TSF)'!$D$6:$H$66,2,FALSE)=0," ",VLOOKUP(D15,'ﾚｰﾃｨﾝｸﾞ計算書(TSF)'!$D$6:$H$66,2,FALSE))</f>
        <v>#N/A</v>
      </c>
      <c r="F15" s="59" t="e">
        <f>VLOOKUP(D15,'ﾚｰﾃｨﾝｸﾞ計算書(TSF)'!$D$6:$H$66,3,FALSE)</f>
        <v>#N/A</v>
      </c>
      <c r="G15" s="33">
        <f>VLOOKUP(D15,'レーティング計算書(OYCRating)'!$D$5:$M$43,4,FALSE)</f>
        <v>0</v>
      </c>
      <c r="H15" s="154">
        <f>VLOOKUP(D15,'レーティング計算書(OYCRating)'!$D$5:$M$43,5,FALSE)</f>
        <v>0</v>
      </c>
      <c r="I15" s="63">
        <f>VLOOKUP(D15,'レーティング計算書(OYCRating)'!$D$5:$M$43,6,FALSE)</f>
        <v>0</v>
      </c>
      <c r="J15" s="230">
        <f>VLOOKUP(D15,'レーティング計算書(OYCRating)'!$D$5:$M$43,7,FALSE)</f>
        <v>0</v>
      </c>
      <c r="K15" s="234">
        <f t="shared" si="2"/>
        <v>0</v>
      </c>
      <c r="L15" s="224" t="e">
        <f t="shared" si="3"/>
        <v>#DIV/0!</v>
      </c>
      <c r="M15" s="65">
        <f>VLOOKUP(D15,'レーティング計算書(OYCRating)'!$D$5:$M$43,10,FALSE)</f>
        <v>0</v>
      </c>
      <c r="N15" s="153" t="e">
        <f>VLOOKUP(D15,レース着順とタイム!$C$7:$D$43,2,FALSE)</f>
        <v>#N/A</v>
      </c>
      <c r="O15" s="21" t="e">
        <f t="shared" si="4"/>
        <v>#N/A</v>
      </c>
      <c r="P15" s="22" t="e">
        <f>IF(O15&gt;0,O15,99999999)</f>
        <v>#N/A</v>
      </c>
      <c r="Q15" s="214" t="e">
        <f>P15*L15/(1-M15)</f>
        <v>#N/A</v>
      </c>
      <c r="R15" s="147" t="e">
        <f t="shared" si="0"/>
        <v>#N/A</v>
      </c>
      <c r="S15" s="148" t="e">
        <f t="shared" si="1"/>
        <v>#N/A</v>
      </c>
    </row>
    <row r="16" spans="2:19" hidden="1" x14ac:dyDescent="0.2">
      <c r="B16" s="184">
        <v>12</v>
      </c>
      <c r="C16" s="180">
        <v>12</v>
      </c>
      <c r="D16" s="155"/>
      <c r="E16" s="59" t="e">
        <f>IF(VLOOKUP(D16,'ﾚｰﾃｨﾝｸﾞ計算書(TSF)'!$D$6:$H$66,2,FALSE)=0," ",VLOOKUP(D16,'ﾚｰﾃｨﾝｸﾞ計算書(TSF)'!$D$6:$H$66,2,FALSE))</f>
        <v>#N/A</v>
      </c>
      <c r="F16" s="59" t="e">
        <f>VLOOKUP(D16,'ﾚｰﾃｨﾝｸﾞ計算書(TSF)'!$D$6:$H$66,3,FALSE)</f>
        <v>#N/A</v>
      </c>
      <c r="G16" s="33">
        <f>VLOOKUP(D16,'レーティング計算書(OYCRating)'!$D$5:$M$43,4,FALSE)</f>
        <v>0</v>
      </c>
      <c r="H16" s="154">
        <f>VLOOKUP(D16,'レーティング計算書(OYCRating)'!$D$5:$M$43,5,FALSE)</f>
        <v>0</v>
      </c>
      <c r="I16" s="63">
        <f>VLOOKUP(D16,'レーティング計算書(OYCRating)'!$D$5:$M$43,6,FALSE)</f>
        <v>0</v>
      </c>
      <c r="J16" s="230">
        <f>VLOOKUP(D16,'レーティング計算書(OYCRating)'!$D$5:$M$43,7,FALSE)</f>
        <v>0</v>
      </c>
      <c r="K16" s="234">
        <f t="shared" si="2"/>
        <v>0</v>
      </c>
      <c r="L16" s="224" t="e">
        <f t="shared" si="3"/>
        <v>#DIV/0!</v>
      </c>
      <c r="M16" s="65">
        <f>VLOOKUP(D16,'レーティング計算書(OYCRating)'!$D$5:$M$43,10,FALSE)</f>
        <v>0</v>
      </c>
      <c r="N16" s="153" t="e">
        <f>VLOOKUP(D16,レース着順とタイム!$C$7:$D$43,2,FALSE)</f>
        <v>#N/A</v>
      </c>
      <c r="O16" s="21" t="e">
        <f t="shared" si="4"/>
        <v>#N/A</v>
      </c>
      <c r="P16" s="22" t="e">
        <f>IF(O16&gt;0,O16,99999999)</f>
        <v>#N/A</v>
      </c>
      <c r="Q16" s="214" t="e">
        <f>P16*L16/(1-M16)</f>
        <v>#N/A</v>
      </c>
      <c r="R16" s="147" t="e">
        <f t="shared" si="0"/>
        <v>#N/A</v>
      </c>
      <c r="S16" s="148" t="e">
        <f t="shared" si="1"/>
        <v>#N/A</v>
      </c>
    </row>
    <row r="17" spans="2:19" hidden="1" x14ac:dyDescent="0.2">
      <c r="B17" s="184">
        <v>13</v>
      </c>
      <c r="C17" s="180">
        <v>13</v>
      </c>
      <c r="D17" s="155"/>
      <c r="E17" s="59" t="e">
        <f>IF(VLOOKUP(D17,'ﾚｰﾃｨﾝｸﾞ計算書(TSF)'!$D$6:$H$66,2,FALSE)=0," ",VLOOKUP(D17,'ﾚｰﾃｨﾝｸﾞ計算書(TSF)'!$D$6:$H$66,2,FALSE))</f>
        <v>#N/A</v>
      </c>
      <c r="F17" s="59" t="e">
        <f>VLOOKUP(D17,'ﾚｰﾃｨﾝｸﾞ計算書(TSF)'!$D$6:$H$66,3,FALSE)</f>
        <v>#N/A</v>
      </c>
      <c r="G17" s="33">
        <f>VLOOKUP(D17,'レーティング計算書(OYCRating)'!$D$5:$M$43,4,FALSE)</f>
        <v>0</v>
      </c>
      <c r="H17" s="154">
        <f>VLOOKUP(D17,'レーティング計算書(OYCRating)'!$D$5:$M$43,5,FALSE)</f>
        <v>0</v>
      </c>
      <c r="I17" s="63">
        <f>VLOOKUP(D17,'レーティング計算書(OYCRating)'!$D$5:$M$43,6,FALSE)</f>
        <v>0</v>
      </c>
      <c r="J17" s="230">
        <f>VLOOKUP(D17,'レーティング計算書(OYCRating)'!$D$5:$M$43,7,FALSE)</f>
        <v>0</v>
      </c>
      <c r="K17" s="234">
        <f t="shared" si="2"/>
        <v>0</v>
      </c>
      <c r="L17" s="224" t="e">
        <f t="shared" si="3"/>
        <v>#DIV/0!</v>
      </c>
      <c r="M17" s="65">
        <f>VLOOKUP(D17,'レーティング計算書(OYCRating)'!$D$5:$M$43,10,FALSE)</f>
        <v>0</v>
      </c>
      <c r="N17" s="153" t="e">
        <f>VLOOKUP(D17,レース着順とタイム!$C$7:$D$43,2,FALSE)</f>
        <v>#N/A</v>
      </c>
      <c r="O17" s="21" t="e">
        <f t="shared" ref="O17:O41" si="7">(N17-$N$3)*86400</f>
        <v>#N/A</v>
      </c>
      <c r="P17" s="22" t="e">
        <f t="shared" ref="P17:P41" si="8">IF(O17&gt;0,O17,99999999)</f>
        <v>#N/A</v>
      </c>
      <c r="Q17" s="214" t="e">
        <f t="shared" ref="Q17:Q41" si="9">P17*L17/(1-M17)</f>
        <v>#N/A</v>
      </c>
      <c r="R17" s="147" t="e">
        <f t="shared" ref="R17:R41" si="10">IF(Q17=0, "-",Q17-Q16)</f>
        <v>#N/A</v>
      </c>
      <c r="S17" s="148" t="e">
        <f t="shared" ref="S17:S41" si="11">IF(Q17=0, "-", Q17-$Q$5)</f>
        <v>#N/A</v>
      </c>
    </row>
    <row r="18" spans="2:19" hidden="1" x14ac:dyDescent="0.2">
      <c r="B18" s="184">
        <v>14</v>
      </c>
      <c r="C18" s="180">
        <v>14</v>
      </c>
      <c r="D18" s="155"/>
      <c r="E18" s="59" t="e">
        <f>IF(VLOOKUP(D18,'ﾚｰﾃｨﾝｸﾞ計算書(TSF)'!$D$6:$H$66,2,FALSE)=0," ",VLOOKUP(D18,'ﾚｰﾃｨﾝｸﾞ計算書(TSF)'!$D$6:$H$66,2,FALSE))</f>
        <v>#N/A</v>
      </c>
      <c r="F18" s="59" t="e">
        <f>VLOOKUP(D18,'ﾚｰﾃｨﾝｸﾞ計算書(TSF)'!$D$6:$H$66,3,FALSE)</f>
        <v>#N/A</v>
      </c>
      <c r="G18" s="33">
        <f>VLOOKUP(D18,'レーティング計算書(OYCRating)'!$D$5:$M$43,4,FALSE)</f>
        <v>0</v>
      </c>
      <c r="H18" s="154">
        <f>VLOOKUP(D18,'レーティング計算書(OYCRating)'!$D$5:$M$43,5,FALSE)</f>
        <v>0</v>
      </c>
      <c r="I18" s="63">
        <f>VLOOKUP(D18,'レーティング計算書(OYCRating)'!$D$5:$M$43,6,FALSE)</f>
        <v>0</v>
      </c>
      <c r="J18" s="230">
        <f>VLOOKUP(D18,'レーティング計算書(OYCRating)'!$D$5:$M$43,7,FALSE)</f>
        <v>0</v>
      </c>
      <c r="K18" s="234">
        <f t="shared" si="2"/>
        <v>0</v>
      </c>
      <c r="L18" s="224" t="e">
        <f t="shared" si="3"/>
        <v>#DIV/0!</v>
      </c>
      <c r="M18" s="65">
        <f>VLOOKUP(D18,'レーティング計算書(OYCRating)'!$D$5:$M$43,10,FALSE)</f>
        <v>0</v>
      </c>
      <c r="N18" s="153" t="e">
        <f>VLOOKUP(D18,レース着順とタイム!$C$7:$D$43,2,FALSE)</f>
        <v>#N/A</v>
      </c>
      <c r="O18" s="21" t="e">
        <f t="shared" si="7"/>
        <v>#N/A</v>
      </c>
      <c r="P18" s="22" t="e">
        <f t="shared" si="8"/>
        <v>#N/A</v>
      </c>
      <c r="Q18" s="214" t="e">
        <f t="shared" si="9"/>
        <v>#N/A</v>
      </c>
      <c r="R18" s="147" t="e">
        <f t="shared" si="10"/>
        <v>#N/A</v>
      </c>
      <c r="S18" s="148" t="e">
        <f t="shared" si="11"/>
        <v>#N/A</v>
      </c>
    </row>
    <row r="19" spans="2:19" hidden="1" x14ac:dyDescent="0.2">
      <c r="B19" s="184">
        <v>15</v>
      </c>
      <c r="C19" s="180">
        <v>15</v>
      </c>
      <c r="D19" s="155"/>
      <c r="E19" s="59" t="e">
        <f>IF(VLOOKUP(D19,'ﾚｰﾃｨﾝｸﾞ計算書(TSF)'!$D$6:$H$66,2,FALSE)=0," ",VLOOKUP(D19,'ﾚｰﾃｨﾝｸﾞ計算書(TSF)'!$D$6:$H$66,2,FALSE))</f>
        <v>#N/A</v>
      </c>
      <c r="F19" s="59" t="e">
        <f>VLOOKUP(D19,'ﾚｰﾃｨﾝｸﾞ計算書(TSF)'!$D$6:$H$66,3,FALSE)</f>
        <v>#N/A</v>
      </c>
      <c r="G19" s="33">
        <f>VLOOKUP(D19,'レーティング計算書(OYCRating)'!$D$5:$M$43,4,FALSE)</f>
        <v>0</v>
      </c>
      <c r="H19" s="154">
        <f>VLOOKUP(D19,'レーティング計算書(OYCRating)'!$D$5:$M$43,5,FALSE)</f>
        <v>0</v>
      </c>
      <c r="I19" s="63">
        <f>VLOOKUP(D19,'レーティング計算書(OYCRating)'!$D$5:$M$43,6,FALSE)</f>
        <v>0</v>
      </c>
      <c r="J19" s="230">
        <f>VLOOKUP(D19,'レーティング計算書(OYCRating)'!$D$5:$M$43,7,FALSE)</f>
        <v>0</v>
      </c>
      <c r="K19" s="234">
        <f t="shared" si="2"/>
        <v>0</v>
      </c>
      <c r="L19" s="224" t="e">
        <f t="shared" si="3"/>
        <v>#DIV/0!</v>
      </c>
      <c r="M19" s="65">
        <f>VLOOKUP(D19,'レーティング計算書(OYCRating)'!$D$5:$M$43,10,FALSE)</f>
        <v>0</v>
      </c>
      <c r="N19" s="153" t="e">
        <f>VLOOKUP(D19,レース着順とタイム!$C$7:$D$43,2,FALSE)</f>
        <v>#N/A</v>
      </c>
      <c r="O19" s="21" t="e">
        <f t="shared" si="7"/>
        <v>#N/A</v>
      </c>
      <c r="P19" s="22" t="e">
        <f t="shared" si="8"/>
        <v>#N/A</v>
      </c>
      <c r="Q19" s="214" t="e">
        <f t="shared" si="9"/>
        <v>#N/A</v>
      </c>
      <c r="R19" s="147" t="e">
        <f t="shared" si="10"/>
        <v>#N/A</v>
      </c>
      <c r="S19" s="148" t="e">
        <f t="shared" si="11"/>
        <v>#N/A</v>
      </c>
    </row>
    <row r="20" spans="2:19" hidden="1" x14ac:dyDescent="0.2">
      <c r="B20" s="184">
        <v>16</v>
      </c>
      <c r="C20" s="180">
        <v>16</v>
      </c>
      <c r="D20" s="155"/>
      <c r="E20" s="59" t="e">
        <f>IF(VLOOKUP(D20,'ﾚｰﾃｨﾝｸﾞ計算書(TSF)'!$D$6:$H$66,2,FALSE)=0," ",VLOOKUP(D20,'ﾚｰﾃｨﾝｸﾞ計算書(TSF)'!$D$6:$H$66,2,FALSE))</f>
        <v>#N/A</v>
      </c>
      <c r="F20" s="59" t="e">
        <f>VLOOKUP(D20,'ﾚｰﾃｨﾝｸﾞ計算書(TSF)'!$D$6:$H$66,3,FALSE)</f>
        <v>#N/A</v>
      </c>
      <c r="G20" s="33">
        <f>VLOOKUP(D20,'レーティング計算書(OYCRating)'!$D$5:$M$43,4,FALSE)</f>
        <v>0</v>
      </c>
      <c r="H20" s="154">
        <f>VLOOKUP(D20,'レーティング計算書(OYCRating)'!$D$5:$M$43,5,FALSE)</f>
        <v>0</v>
      </c>
      <c r="I20" s="63">
        <f>VLOOKUP(D20,'レーティング計算書(OYCRating)'!$D$5:$M$43,6,FALSE)</f>
        <v>0</v>
      </c>
      <c r="J20" s="230">
        <f>VLOOKUP(D20,'レーティング計算書(OYCRating)'!$D$5:$M$43,7,FALSE)</f>
        <v>0</v>
      </c>
      <c r="K20" s="234">
        <f t="shared" si="2"/>
        <v>0</v>
      </c>
      <c r="L20" s="224" t="e">
        <f t="shared" si="3"/>
        <v>#DIV/0!</v>
      </c>
      <c r="M20" s="65">
        <f>VLOOKUP(D20,'レーティング計算書(OYCRating)'!$D$5:$M$43,10,FALSE)</f>
        <v>0</v>
      </c>
      <c r="N20" s="153" t="e">
        <f>VLOOKUP(D20,レース着順とタイム!$C$7:$D$43,2,FALSE)</f>
        <v>#N/A</v>
      </c>
      <c r="O20" s="21" t="e">
        <f t="shared" si="7"/>
        <v>#N/A</v>
      </c>
      <c r="P20" s="22" t="e">
        <f t="shared" si="8"/>
        <v>#N/A</v>
      </c>
      <c r="Q20" s="214" t="e">
        <f t="shared" si="9"/>
        <v>#N/A</v>
      </c>
      <c r="R20" s="147" t="e">
        <f t="shared" si="10"/>
        <v>#N/A</v>
      </c>
      <c r="S20" s="148" t="e">
        <f t="shared" si="11"/>
        <v>#N/A</v>
      </c>
    </row>
    <row r="21" spans="2:19" hidden="1" x14ac:dyDescent="0.2">
      <c r="B21" s="184">
        <v>17</v>
      </c>
      <c r="C21" s="180">
        <v>17</v>
      </c>
      <c r="D21" s="155"/>
      <c r="E21" s="59" t="e">
        <f>IF(VLOOKUP(D21,'ﾚｰﾃｨﾝｸﾞ計算書(TSF)'!$D$6:$H$66,2,FALSE)=0," ",VLOOKUP(D21,'ﾚｰﾃｨﾝｸﾞ計算書(TSF)'!$D$6:$H$66,2,FALSE))</f>
        <v>#N/A</v>
      </c>
      <c r="F21" s="59" t="e">
        <f>VLOOKUP(D21,'ﾚｰﾃｨﾝｸﾞ計算書(TSF)'!$D$6:$H$66,3,FALSE)</f>
        <v>#N/A</v>
      </c>
      <c r="G21" s="33">
        <f>VLOOKUP(D21,'レーティング計算書(OYCRating)'!$D$5:$M$43,4,FALSE)</f>
        <v>0</v>
      </c>
      <c r="H21" s="154">
        <f>VLOOKUP(D21,'レーティング計算書(OYCRating)'!$D$5:$M$43,5,FALSE)</f>
        <v>0</v>
      </c>
      <c r="I21" s="63">
        <f>VLOOKUP(D21,'レーティング計算書(OYCRating)'!$D$5:$M$43,6,FALSE)</f>
        <v>0</v>
      </c>
      <c r="J21" s="230">
        <f>VLOOKUP(D21,'レーティング計算書(OYCRating)'!$D$5:$M$43,7,FALSE)</f>
        <v>0</v>
      </c>
      <c r="K21" s="234">
        <f t="shared" si="2"/>
        <v>0</v>
      </c>
      <c r="L21" s="224" t="e">
        <f t="shared" si="3"/>
        <v>#DIV/0!</v>
      </c>
      <c r="M21" s="65">
        <f>VLOOKUP(D21,'レーティング計算書(OYCRating)'!$D$5:$M$43,10,FALSE)</f>
        <v>0</v>
      </c>
      <c r="N21" s="153" t="e">
        <f>VLOOKUP(D21,レース着順とタイム!$C$7:$D$43,2,FALSE)</f>
        <v>#N/A</v>
      </c>
      <c r="O21" s="21" t="e">
        <f t="shared" si="7"/>
        <v>#N/A</v>
      </c>
      <c r="P21" s="22" t="e">
        <f t="shared" si="8"/>
        <v>#N/A</v>
      </c>
      <c r="Q21" s="214" t="e">
        <f t="shared" si="9"/>
        <v>#N/A</v>
      </c>
      <c r="R21" s="147" t="e">
        <f t="shared" si="10"/>
        <v>#N/A</v>
      </c>
      <c r="S21" s="148" t="e">
        <f t="shared" si="11"/>
        <v>#N/A</v>
      </c>
    </row>
    <row r="22" spans="2:19" hidden="1" x14ac:dyDescent="0.2">
      <c r="B22" s="184">
        <v>18</v>
      </c>
      <c r="C22" s="180">
        <v>18</v>
      </c>
      <c r="D22" s="155"/>
      <c r="E22" s="59" t="e">
        <f>IF(VLOOKUP(D22,'ﾚｰﾃｨﾝｸﾞ計算書(TSF)'!$D$6:$H$66,2,FALSE)=0," ",VLOOKUP(D22,'ﾚｰﾃｨﾝｸﾞ計算書(TSF)'!$D$6:$H$66,2,FALSE))</f>
        <v>#N/A</v>
      </c>
      <c r="F22" s="59" t="e">
        <f>VLOOKUP(D22,'ﾚｰﾃｨﾝｸﾞ計算書(TSF)'!$D$6:$H$66,3,FALSE)</f>
        <v>#N/A</v>
      </c>
      <c r="G22" s="33">
        <f>VLOOKUP(D22,'レーティング計算書(OYCRating)'!$D$5:$M$43,4,FALSE)</f>
        <v>0</v>
      </c>
      <c r="H22" s="154">
        <f>VLOOKUP(D22,'レーティング計算書(OYCRating)'!$D$5:$M$43,5,FALSE)</f>
        <v>0</v>
      </c>
      <c r="I22" s="63">
        <f>VLOOKUP(D22,'レーティング計算書(OYCRating)'!$D$5:$M$43,6,FALSE)</f>
        <v>0</v>
      </c>
      <c r="J22" s="230">
        <f>VLOOKUP(D22,'レーティング計算書(OYCRating)'!$D$5:$M$43,7,FALSE)</f>
        <v>0</v>
      </c>
      <c r="K22" s="234">
        <f t="shared" si="2"/>
        <v>0</v>
      </c>
      <c r="L22" s="224" t="e">
        <f t="shared" si="3"/>
        <v>#DIV/0!</v>
      </c>
      <c r="M22" s="65">
        <f>VLOOKUP(D22,'レーティング計算書(OYCRating)'!$D$5:$M$43,10,FALSE)</f>
        <v>0</v>
      </c>
      <c r="N22" s="153" t="e">
        <f>VLOOKUP(D22,レース着順とタイム!$C$7:$D$43,2,FALSE)</f>
        <v>#N/A</v>
      </c>
      <c r="O22" s="21" t="e">
        <f t="shared" si="7"/>
        <v>#N/A</v>
      </c>
      <c r="P22" s="22" t="e">
        <f t="shared" si="8"/>
        <v>#N/A</v>
      </c>
      <c r="Q22" s="214" t="e">
        <f t="shared" si="9"/>
        <v>#N/A</v>
      </c>
      <c r="R22" s="147" t="e">
        <f t="shared" si="10"/>
        <v>#N/A</v>
      </c>
      <c r="S22" s="148" t="e">
        <f t="shared" si="11"/>
        <v>#N/A</v>
      </c>
    </row>
    <row r="23" spans="2:19" hidden="1" x14ac:dyDescent="0.2">
      <c r="B23" s="184">
        <v>19</v>
      </c>
      <c r="C23" s="180">
        <v>19</v>
      </c>
      <c r="D23" s="155"/>
      <c r="E23" s="59" t="e">
        <f>IF(VLOOKUP(D23,'ﾚｰﾃｨﾝｸﾞ計算書(TSF)'!$D$6:$H$66,2,FALSE)=0," ",VLOOKUP(D23,'ﾚｰﾃｨﾝｸﾞ計算書(TSF)'!$D$6:$H$66,2,FALSE))</f>
        <v>#N/A</v>
      </c>
      <c r="F23" s="59" t="e">
        <f>VLOOKUP(D23,'ﾚｰﾃｨﾝｸﾞ計算書(TSF)'!$D$6:$H$66,3,FALSE)</f>
        <v>#N/A</v>
      </c>
      <c r="G23" s="33">
        <f>VLOOKUP(D23,'レーティング計算書(OYCRating)'!$D$5:$M$43,4,FALSE)</f>
        <v>0</v>
      </c>
      <c r="H23" s="154">
        <f>VLOOKUP(D23,'レーティング計算書(OYCRating)'!$D$5:$M$43,5,FALSE)</f>
        <v>0</v>
      </c>
      <c r="I23" s="63">
        <f>VLOOKUP(D23,'レーティング計算書(OYCRating)'!$D$5:$M$43,6,FALSE)</f>
        <v>0</v>
      </c>
      <c r="J23" s="230">
        <f>VLOOKUP(D23,'レーティング計算書(OYCRating)'!$D$5:$M$43,7,FALSE)</f>
        <v>0</v>
      </c>
      <c r="K23" s="234">
        <f t="shared" si="2"/>
        <v>0</v>
      </c>
      <c r="L23" s="224" t="e">
        <f t="shared" si="3"/>
        <v>#DIV/0!</v>
      </c>
      <c r="M23" s="65">
        <f>VLOOKUP(D23,'レーティング計算書(OYCRating)'!$D$5:$M$43,10,FALSE)</f>
        <v>0</v>
      </c>
      <c r="N23" s="153" t="e">
        <f>VLOOKUP(D23,レース着順とタイム!$C$7:$D$43,2,FALSE)</f>
        <v>#N/A</v>
      </c>
      <c r="O23" s="21" t="e">
        <f t="shared" si="7"/>
        <v>#N/A</v>
      </c>
      <c r="P23" s="22" t="e">
        <f t="shared" si="8"/>
        <v>#N/A</v>
      </c>
      <c r="Q23" s="214" t="e">
        <f t="shared" si="9"/>
        <v>#N/A</v>
      </c>
      <c r="R23" s="147" t="e">
        <f t="shared" si="10"/>
        <v>#N/A</v>
      </c>
      <c r="S23" s="148" t="e">
        <f t="shared" si="11"/>
        <v>#N/A</v>
      </c>
    </row>
    <row r="24" spans="2:19" hidden="1" x14ac:dyDescent="0.2">
      <c r="B24" s="184">
        <v>20</v>
      </c>
      <c r="C24" s="180">
        <v>20</v>
      </c>
      <c r="D24" s="155"/>
      <c r="E24" s="59" t="e">
        <f>IF(VLOOKUP(D24,'ﾚｰﾃｨﾝｸﾞ計算書(TSF)'!$D$6:$H$66,2,FALSE)=0," ",VLOOKUP(D24,'ﾚｰﾃｨﾝｸﾞ計算書(TSF)'!$D$6:$H$66,2,FALSE))</f>
        <v>#N/A</v>
      </c>
      <c r="F24" s="59" t="e">
        <f>VLOOKUP(D24,'ﾚｰﾃｨﾝｸﾞ計算書(TSF)'!$D$6:$H$66,3,FALSE)</f>
        <v>#N/A</v>
      </c>
      <c r="G24" s="33">
        <f>VLOOKUP(D24,'レーティング計算書(OYCRating)'!$D$5:$M$43,4,FALSE)</f>
        <v>0</v>
      </c>
      <c r="H24" s="154">
        <f>VLOOKUP(D24,'レーティング計算書(OYCRating)'!$D$5:$M$43,5,FALSE)</f>
        <v>0</v>
      </c>
      <c r="I24" s="63">
        <f>VLOOKUP(D24,'レーティング計算書(OYCRating)'!$D$5:$M$43,6,FALSE)</f>
        <v>0</v>
      </c>
      <c r="J24" s="230">
        <f>VLOOKUP(D24,'レーティング計算書(OYCRating)'!$D$5:$M$43,7,FALSE)</f>
        <v>0</v>
      </c>
      <c r="K24" s="234">
        <f t="shared" si="2"/>
        <v>0</v>
      </c>
      <c r="L24" s="224" t="e">
        <f t="shared" si="3"/>
        <v>#DIV/0!</v>
      </c>
      <c r="M24" s="65">
        <f>VLOOKUP(D24,'レーティング計算書(OYCRating)'!$D$5:$M$43,10,FALSE)</f>
        <v>0</v>
      </c>
      <c r="N24" s="153" t="e">
        <f>VLOOKUP(D24,レース着順とタイム!$C$7:$D$43,2,FALSE)</f>
        <v>#N/A</v>
      </c>
      <c r="O24" s="21" t="e">
        <f t="shared" si="7"/>
        <v>#N/A</v>
      </c>
      <c r="P24" s="22" t="e">
        <f t="shared" si="8"/>
        <v>#N/A</v>
      </c>
      <c r="Q24" s="214" t="e">
        <f t="shared" si="9"/>
        <v>#N/A</v>
      </c>
      <c r="R24" s="147" t="e">
        <f t="shared" si="10"/>
        <v>#N/A</v>
      </c>
      <c r="S24" s="148" t="e">
        <f t="shared" si="11"/>
        <v>#N/A</v>
      </c>
    </row>
    <row r="25" spans="2:19" hidden="1" x14ac:dyDescent="0.2">
      <c r="B25" s="184">
        <v>21</v>
      </c>
      <c r="C25" s="180">
        <v>21</v>
      </c>
      <c r="D25" s="155"/>
      <c r="E25" s="59" t="e">
        <f>IF(VLOOKUP(D25,'ﾚｰﾃｨﾝｸﾞ計算書(TSF)'!$D$6:$H$66,2,FALSE)=0," ",VLOOKUP(D25,'ﾚｰﾃｨﾝｸﾞ計算書(TSF)'!$D$6:$H$66,2,FALSE))</f>
        <v>#N/A</v>
      </c>
      <c r="F25" s="59" t="e">
        <f>VLOOKUP(D25,'ﾚｰﾃｨﾝｸﾞ計算書(TSF)'!$D$6:$H$66,3,FALSE)</f>
        <v>#N/A</v>
      </c>
      <c r="G25" s="33">
        <f>VLOOKUP(D25,'レーティング計算書(OYCRating)'!$D$5:$M$43,4,FALSE)</f>
        <v>0</v>
      </c>
      <c r="H25" s="154">
        <f>VLOOKUP(D25,'レーティング計算書(OYCRating)'!$D$5:$M$43,5,FALSE)</f>
        <v>0</v>
      </c>
      <c r="I25" s="63">
        <f>VLOOKUP(D25,'レーティング計算書(OYCRating)'!$D$5:$M$43,6,FALSE)</f>
        <v>0</v>
      </c>
      <c r="J25" s="230">
        <f>VLOOKUP(D25,'レーティング計算書(OYCRating)'!$D$5:$M$43,7,FALSE)</f>
        <v>0</v>
      </c>
      <c r="K25" s="234">
        <f t="shared" si="2"/>
        <v>0</v>
      </c>
      <c r="L25" s="224" t="e">
        <f t="shared" si="3"/>
        <v>#DIV/0!</v>
      </c>
      <c r="M25" s="65">
        <f>VLOOKUP(D25,'レーティング計算書(OYCRating)'!$D$5:$M$43,10,FALSE)</f>
        <v>0</v>
      </c>
      <c r="N25" s="153" t="e">
        <f>VLOOKUP(D25,レース着順とタイム!$C$7:$D$43,2,FALSE)</f>
        <v>#N/A</v>
      </c>
      <c r="O25" s="21" t="e">
        <f t="shared" si="7"/>
        <v>#N/A</v>
      </c>
      <c r="P25" s="22" t="e">
        <f t="shared" si="8"/>
        <v>#N/A</v>
      </c>
      <c r="Q25" s="214" t="e">
        <f t="shared" si="9"/>
        <v>#N/A</v>
      </c>
      <c r="R25" s="147" t="e">
        <f t="shared" si="10"/>
        <v>#N/A</v>
      </c>
      <c r="S25" s="148" t="e">
        <f t="shared" si="11"/>
        <v>#N/A</v>
      </c>
    </row>
    <row r="26" spans="2:19" hidden="1" x14ac:dyDescent="0.2">
      <c r="B26" s="184">
        <v>22</v>
      </c>
      <c r="C26" s="180">
        <v>22</v>
      </c>
      <c r="D26" s="155"/>
      <c r="E26" s="59" t="e">
        <f>IF(VLOOKUP(D26,'ﾚｰﾃｨﾝｸﾞ計算書(TSF)'!$D$6:$H$66,2,FALSE)=0," ",VLOOKUP(D26,'ﾚｰﾃｨﾝｸﾞ計算書(TSF)'!$D$6:$H$66,2,FALSE))</f>
        <v>#N/A</v>
      </c>
      <c r="F26" s="59" t="e">
        <f>VLOOKUP(D26,'ﾚｰﾃｨﾝｸﾞ計算書(TSF)'!$D$6:$H$66,3,FALSE)</f>
        <v>#N/A</v>
      </c>
      <c r="G26" s="33">
        <f>VLOOKUP(D26,'レーティング計算書(OYCRating)'!$D$5:$M$43,4,FALSE)</f>
        <v>0</v>
      </c>
      <c r="H26" s="154">
        <f>VLOOKUP(D26,'レーティング計算書(OYCRating)'!$D$5:$M$43,5,FALSE)</f>
        <v>0</v>
      </c>
      <c r="I26" s="63">
        <f>VLOOKUP(D26,'レーティング計算書(OYCRating)'!$D$5:$M$43,6,FALSE)</f>
        <v>0</v>
      </c>
      <c r="J26" s="230">
        <f>VLOOKUP(D26,'レーティング計算書(OYCRating)'!$D$5:$M$43,7,FALSE)</f>
        <v>0</v>
      </c>
      <c r="K26" s="234">
        <f t="shared" si="2"/>
        <v>0</v>
      </c>
      <c r="L26" s="224" t="e">
        <f t="shared" si="3"/>
        <v>#DIV/0!</v>
      </c>
      <c r="M26" s="65">
        <f>VLOOKUP(D26,'レーティング計算書(OYCRating)'!$D$5:$M$43,10,FALSE)</f>
        <v>0</v>
      </c>
      <c r="N26" s="153" t="e">
        <f>VLOOKUP(D26,レース着順とタイム!$C$7:$D$43,2,FALSE)</f>
        <v>#N/A</v>
      </c>
      <c r="O26" s="21" t="e">
        <f t="shared" si="7"/>
        <v>#N/A</v>
      </c>
      <c r="P26" s="22" t="e">
        <f t="shared" si="8"/>
        <v>#N/A</v>
      </c>
      <c r="Q26" s="214" t="e">
        <f t="shared" si="9"/>
        <v>#N/A</v>
      </c>
      <c r="R26" s="147" t="e">
        <f t="shared" si="10"/>
        <v>#N/A</v>
      </c>
      <c r="S26" s="148" t="e">
        <f t="shared" si="11"/>
        <v>#N/A</v>
      </c>
    </row>
    <row r="27" spans="2:19" hidden="1" x14ac:dyDescent="0.2">
      <c r="B27" s="184">
        <v>23</v>
      </c>
      <c r="C27" s="180">
        <v>23</v>
      </c>
      <c r="D27" s="155"/>
      <c r="E27" s="59" t="e">
        <f>IF(VLOOKUP(D27,'ﾚｰﾃｨﾝｸﾞ計算書(TSF)'!$D$6:$H$66,2,FALSE)=0," ",VLOOKUP(D27,'ﾚｰﾃｨﾝｸﾞ計算書(TSF)'!$D$6:$H$66,2,FALSE))</f>
        <v>#N/A</v>
      </c>
      <c r="F27" s="59" t="e">
        <f>VLOOKUP(D27,'ﾚｰﾃｨﾝｸﾞ計算書(TSF)'!$D$6:$H$66,3,FALSE)</f>
        <v>#N/A</v>
      </c>
      <c r="G27" s="33">
        <f>VLOOKUP(D27,'レーティング計算書(OYCRating)'!$D$5:$M$43,4,FALSE)</f>
        <v>0</v>
      </c>
      <c r="H27" s="154">
        <f>VLOOKUP(D27,'レーティング計算書(OYCRating)'!$D$5:$M$43,5,FALSE)</f>
        <v>0</v>
      </c>
      <c r="I27" s="63">
        <f>VLOOKUP(D27,'レーティング計算書(OYCRating)'!$D$5:$M$43,6,FALSE)</f>
        <v>0</v>
      </c>
      <c r="J27" s="230">
        <f>VLOOKUP(D27,'レーティング計算書(OYCRating)'!$D$5:$M$43,7,FALSE)</f>
        <v>0</v>
      </c>
      <c r="K27" s="234">
        <f t="shared" si="2"/>
        <v>0</v>
      </c>
      <c r="L27" s="224" t="e">
        <f t="shared" si="3"/>
        <v>#DIV/0!</v>
      </c>
      <c r="M27" s="65">
        <f>VLOOKUP(D27,'レーティング計算書(OYCRating)'!$D$5:$M$43,10,FALSE)</f>
        <v>0</v>
      </c>
      <c r="N27" s="153" t="e">
        <f>VLOOKUP(D27,レース着順とタイム!$C$7:$D$43,2,FALSE)</f>
        <v>#N/A</v>
      </c>
      <c r="O27" s="21" t="e">
        <f t="shared" si="7"/>
        <v>#N/A</v>
      </c>
      <c r="P27" s="22" t="e">
        <f t="shared" si="8"/>
        <v>#N/A</v>
      </c>
      <c r="Q27" s="214" t="e">
        <f t="shared" si="9"/>
        <v>#N/A</v>
      </c>
      <c r="R27" s="147" t="e">
        <f t="shared" si="10"/>
        <v>#N/A</v>
      </c>
      <c r="S27" s="148" t="e">
        <f t="shared" si="11"/>
        <v>#N/A</v>
      </c>
    </row>
    <row r="28" spans="2:19" hidden="1" x14ac:dyDescent="0.2">
      <c r="B28" s="184">
        <v>24</v>
      </c>
      <c r="C28" s="180">
        <v>24</v>
      </c>
      <c r="D28" s="155"/>
      <c r="E28" s="59" t="e">
        <f>IF(VLOOKUP(D28,'ﾚｰﾃｨﾝｸﾞ計算書(TSF)'!$D$6:$H$66,2,FALSE)=0," ",VLOOKUP(D28,'ﾚｰﾃｨﾝｸﾞ計算書(TSF)'!$D$6:$H$66,2,FALSE))</f>
        <v>#N/A</v>
      </c>
      <c r="F28" s="59" t="e">
        <f>VLOOKUP(D28,'ﾚｰﾃｨﾝｸﾞ計算書(TSF)'!$D$6:$H$66,3,FALSE)</f>
        <v>#N/A</v>
      </c>
      <c r="G28" s="33">
        <f>VLOOKUP(D28,'レーティング計算書(OYCRating)'!$D$5:$M$43,4,FALSE)</f>
        <v>0</v>
      </c>
      <c r="H28" s="154">
        <f>VLOOKUP(D28,'レーティング計算書(OYCRating)'!$D$5:$M$43,5,FALSE)</f>
        <v>0</v>
      </c>
      <c r="I28" s="63">
        <f>VLOOKUP(D28,'レーティング計算書(OYCRating)'!$D$5:$M$43,6,FALSE)</f>
        <v>0</v>
      </c>
      <c r="J28" s="230">
        <f>VLOOKUP(D28,'レーティング計算書(OYCRating)'!$D$5:$M$43,7,FALSE)</f>
        <v>0</v>
      </c>
      <c r="K28" s="234">
        <f t="shared" si="2"/>
        <v>0</v>
      </c>
      <c r="L28" s="224" t="e">
        <f t="shared" si="3"/>
        <v>#DIV/0!</v>
      </c>
      <c r="M28" s="65">
        <f>VLOOKUP(D28,'レーティング計算書(OYCRating)'!$D$5:$M$43,10,FALSE)</f>
        <v>0</v>
      </c>
      <c r="N28" s="153" t="e">
        <f>VLOOKUP(D28,レース着順とタイム!$C$7:$D$43,2,FALSE)</f>
        <v>#N/A</v>
      </c>
      <c r="O28" s="21" t="e">
        <f t="shared" si="7"/>
        <v>#N/A</v>
      </c>
      <c r="P28" s="22" t="e">
        <f t="shared" si="8"/>
        <v>#N/A</v>
      </c>
      <c r="Q28" s="214" t="e">
        <f t="shared" si="9"/>
        <v>#N/A</v>
      </c>
      <c r="R28" s="147" t="e">
        <f t="shared" si="10"/>
        <v>#N/A</v>
      </c>
      <c r="S28" s="148" t="e">
        <f t="shared" si="11"/>
        <v>#N/A</v>
      </c>
    </row>
    <row r="29" spans="2:19" hidden="1" x14ac:dyDescent="0.2">
      <c r="B29" s="184">
        <v>25</v>
      </c>
      <c r="C29" s="180">
        <v>25</v>
      </c>
      <c r="D29" s="155"/>
      <c r="E29" s="59" t="e">
        <f>IF(VLOOKUP(D29,'ﾚｰﾃｨﾝｸﾞ計算書(TSF)'!$D$6:$H$66,2,FALSE)=0," ",VLOOKUP(D29,'ﾚｰﾃｨﾝｸﾞ計算書(TSF)'!$D$6:$H$66,2,FALSE))</f>
        <v>#N/A</v>
      </c>
      <c r="F29" s="59" t="e">
        <f>VLOOKUP(D29,'ﾚｰﾃｨﾝｸﾞ計算書(TSF)'!$D$6:$H$66,3,FALSE)</f>
        <v>#N/A</v>
      </c>
      <c r="G29" s="33">
        <f>VLOOKUP(D29,'レーティング計算書(OYCRating)'!$D$5:$M$43,4,FALSE)</f>
        <v>0</v>
      </c>
      <c r="H29" s="154">
        <f>VLOOKUP(D29,'レーティング計算書(OYCRating)'!$D$5:$M$43,5,FALSE)</f>
        <v>0</v>
      </c>
      <c r="I29" s="63">
        <f>VLOOKUP(D29,'レーティング計算書(OYCRating)'!$D$5:$M$43,6,FALSE)</f>
        <v>0</v>
      </c>
      <c r="J29" s="230">
        <f>VLOOKUP(D29,'レーティング計算書(OYCRating)'!$D$5:$M$43,7,FALSE)</f>
        <v>0</v>
      </c>
      <c r="K29" s="234">
        <f t="shared" si="2"/>
        <v>0</v>
      </c>
      <c r="L29" s="224" t="e">
        <f t="shared" si="3"/>
        <v>#DIV/0!</v>
      </c>
      <c r="M29" s="65">
        <f>VLOOKUP(D29,'レーティング計算書(OYCRating)'!$D$5:$M$43,10,FALSE)</f>
        <v>0</v>
      </c>
      <c r="N29" s="153" t="e">
        <f>VLOOKUP(D29,レース着順とタイム!$C$7:$D$43,2,FALSE)</f>
        <v>#N/A</v>
      </c>
      <c r="O29" s="21" t="e">
        <f t="shared" si="7"/>
        <v>#N/A</v>
      </c>
      <c r="P29" s="22" t="e">
        <f t="shared" si="8"/>
        <v>#N/A</v>
      </c>
      <c r="Q29" s="214" t="e">
        <f t="shared" si="9"/>
        <v>#N/A</v>
      </c>
      <c r="R29" s="147" t="e">
        <f t="shared" si="10"/>
        <v>#N/A</v>
      </c>
      <c r="S29" s="148" t="e">
        <f t="shared" si="11"/>
        <v>#N/A</v>
      </c>
    </row>
    <row r="30" spans="2:19" hidden="1" x14ac:dyDescent="0.2">
      <c r="B30" s="184">
        <v>26</v>
      </c>
      <c r="C30" s="180">
        <v>26</v>
      </c>
      <c r="D30" s="155"/>
      <c r="E30" s="59" t="e">
        <f>IF(VLOOKUP(D30,'ﾚｰﾃｨﾝｸﾞ計算書(TSF)'!$D$6:$H$66,2,FALSE)=0," ",VLOOKUP(D30,'ﾚｰﾃｨﾝｸﾞ計算書(TSF)'!$D$6:$H$66,2,FALSE))</f>
        <v>#N/A</v>
      </c>
      <c r="F30" s="59" t="e">
        <f>VLOOKUP(D30,'ﾚｰﾃｨﾝｸﾞ計算書(TSF)'!$D$6:$H$66,3,FALSE)</f>
        <v>#N/A</v>
      </c>
      <c r="G30" s="33">
        <f>VLOOKUP(D30,'レーティング計算書(OYCRating)'!$D$5:$M$43,4,FALSE)</f>
        <v>0</v>
      </c>
      <c r="H30" s="154">
        <f>VLOOKUP(D30,'レーティング計算書(OYCRating)'!$D$5:$M$43,5,FALSE)</f>
        <v>0</v>
      </c>
      <c r="I30" s="63">
        <f>VLOOKUP(D30,'レーティング計算書(OYCRating)'!$D$5:$M$43,6,FALSE)</f>
        <v>0</v>
      </c>
      <c r="J30" s="230">
        <f>VLOOKUP(D30,'レーティング計算書(OYCRating)'!$D$5:$M$43,7,FALSE)</f>
        <v>0</v>
      </c>
      <c r="K30" s="234">
        <f t="shared" si="2"/>
        <v>0</v>
      </c>
      <c r="L30" s="224" t="e">
        <f t="shared" si="3"/>
        <v>#DIV/0!</v>
      </c>
      <c r="M30" s="65">
        <f>VLOOKUP(D30,'レーティング計算書(OYCRating)'!$D$5:$M$43,10,FALSE)</f>
        <v>0</v>
      </c>
      <c r="N30" s="153" t="e">
        <f>VLOOKUP(D30,レース着順とタイム!$C$7:$D$43,2,FALSE)</f>
        <v>#N/A</v>
      </c>
      <c r="O30" s="21" t="e">
        <f t="shared" si="7"/>
        <v>#N/A</v>
      </c>
      <c r="P30" s="22" t="e">
        <f t="shared" si="8"/>
        <v>#N/A</v>
      </c>
      <c r="Q30" s="214" t="e">
        <f t="shared" si="9"/>
        <v>#N/A</v>
      </c>
      <c r="R30" s="147" t="e">
        <f t="shared" si="10"/>
        <v>#N/A</v>
      </c>
      <c r="S30" s="148" t="e">
        <f t="shared" si="11"/>
        <v>#N/A</v>
      </c>
    </row>
    <row r="31" spans="2:19" hidden="1" x14ac:dyDescent="0.2">
      <c r="B31" s="184">
        <v>27</v>
      </c>
      <c r="C31" s="180">
        <v>27</v>
      </c>
      <c r="D31" s="155"/>
      <c r="E31" s="59" t="e">
        <f>IF(VLOOKUP(D31,'ﾚｰﾃｨﾝｸﾞ計算書(TSF)'!$D$6:$H$66,2,FALSE)=0," ",VLOOKUP(D31,'ﾚｰﾃｨﾝｸﾞ計算書(TSF)'!$D$6:$H$66,2,FALSE))</f>
        <v>#N/A</v>
      </c>
      <c r="F31" s="59" t="e">
        <f>VLOOKUP(D31,'ﾚｰﾃｨﾝｸﾞ計算書(TSF)'!$D$6:$H$66,3,FALSE)</f>
        <v>#N/A</v>
      </c>
      <c r="G31" s="33">
        <f>VLOOKUP(D31,'レーティング計算書(OYCRating)'!$D$5:$M$43,4,FALSE)</f>
        <v>0</v>
      </c>
      <c r="H31" s="154">
        <f>VLOOKUP(D31,'レーティング計算書(OYCRating)'!$D$5:$M$43,5,FALSE)</f>
        <v>0</v>
      </c>
      <c r="I31" s="63">
        <f>VLOOKUP(D31,'レーティング計算書(OYCRating)'!$D$5:$M$43,6,FALSE)</f>
        <v>0</v>
      </c>
      <c r="J31" s="230">
        <f>VLOOKUP(D31,'レーティング計算書(OYCRating)'!$D$5:$M$43,7,FALSE)</f>
        <v>0</v>
      </c>
      <c r="K31" s="234">
        <f t="shared" si="2"/>
        <v>0</v>
      </c>
      <c r="L31" s="224" t="e">
        <f t="shared" si="3"/>
        <v>#DIV/0!</v>
      </c>
      <c r="M31" s="65">
        <f>VLOOKUP(D31,'レーティング計算書(OYCRating)'!$D$5:$M$43,10,FALSE)</f>
        <v>0</v>
      </c>
      <c r="N31" s="153" t="e">
        <f>VLOOKUP(D31,レース着順とタイム!$C$7:$D$43,2,FALSE)</f>
        <v>#N/A</v>
      </c>
      <c r="O31" s="21" t="e">
        <f t="shared" si="7"/>
        <v>#N/A</v>
      </c>
      <c r="P31" s="22" t="e">
        <f t="shared" si="8"/>
        <v>#N/A</v>
      </c>
      <c r="Q31" s="214" t="e">
        <f t="shared" si="9"/>
        <v>#N/A</v>
      </c>
      <c r="R31" s="147" t="e">
        <f t="shared" si="10"/>
        <v>#N/A</v>
      </c>
      <c r="S31" s="148" t="e">
        <f t="shared" si="11"/>
        <v>#N/A</v>
      </c>
    </row>
    <row r="32" spans="2:19" hidden="1" x14ac:dyDescent="0.2">
      <c r="B32" s="184">
        <v>28</v>
      </c>
      <c r="C32" s="180">
        <v>28</v>
      </c>
      <c r="D32" s="155"/>
      <c r="E32" s="59" t="e">
        <f>IF(VLOOKUP(D32,'ﾚｰﾃｨﾝｸﾞ計算書(TSF)'!$D$6:$H$66,2,FALSE)=0," ",VLOOKUP(D32,'ﾚｰﾃｨﾝｸﾞ計算書(TSF)'!$D$6:$H$66,2,FALSE))</f>
        <v>#N/A</v>
      </c>
      <c r="F32" s="59" t="e">
        <f>VLOOKUP(D32,'ﾚｰﾃｨﾝｸﾞ計算書(TSF)'!$D$6:$H$66,3,FALSE)</f>
        <v>#N/A</v>
      </c>
      <c r="G32" s="33">
        <f>VLOOKUP(D32,'レーティング計算書(OYCRating)'!$D$5:$M$43,4,FALSE)</f>
        <v>0</v>
      </c>
      <c r="H32" s="154">
        <f>VLOOKUP(D32,'レーティング計算書(OYCRating)'!$D$5:$M$43,5,FALSE)</f>
        <v>0</v>
      </c>
      <c r="I32" s="63">
        <f>VLOOKUP(D32,'レーティング計算書(OYCRating)'!$D$5:$M$43,6,FALSE)</f>
        <v>0</v>
      </c>
      <c r="J32" s="230">
        <f>VLOOKUP(D32,'レーティング計算書(OYCRating)'!$D$5:$M$43,7,FALSE)</f>
        <v>0</v>
      </c>
      <c r="K32" s="234">
        <f t="shared" si="2"/>
        <v>0</v>
      </c>
      <c r="L32" s="224" t="e">
        <f t="shared" si="3"/>
        <v>#DIV/0!</v>
      </c>
      <c r="M32" s="65">
        <f>VLOOKUP(D32,'レーティング計算書(OYCRating)'!$D$5:$M$43,10,FALSE)</f>
        <v>0</v>
      </c>
      <c r="N32" s="153" t="e">
        <f>VLOOKUP(D32,レース着順とタイム!$C$7:$D$43,2,FALSE)</f>
        <v>#N/A</v>
      </c>
      <c r="O32" s="21" t="e">
        <f t="shared" si="7"/>
        <v>#N/A</v>
      </c>
      <c r="P32" s="22" t="e">
        <f t="shared" si="8"/>
        <v>#N/A</v>
      </c>
      <c r="Q32" s="214" t="e">
        <f t="shared" si="9"/>
        <v>#N/A</v>
      </c>
      <c r="R32" s="147" t="e">
        <f t="shared" si="10"/>
        <v>#N/A</v>
      </c>
      <c r="S32" s="148" t="e">
        <f t="shared" si="11"/>
        <v>#N/A</v>
      </c>
    </row>
    <row r="33" spans="2:19" hidden="1" x14ac:dyDescent="0.2">
      <c r="B33" s="184">
        <v>29</v>
      </c>
      <c r="C33" s="180">
        <v>29</v>
      </c>
      <c r="D33" s="155"/>
      <c r="E33" s="59" t="e">
        <f>IF(VLOOKUP(D33,'ﾚｰﾃｨﾝｸﾞ計算書(TSF)'!$D$6:$H$66,2,FALSE)=0," ",VLOOKUP(D33,'ﾚｰﾃｨﾝｸﾞ計算書(TSF)'!$D$6:$H$66,2,FALSE))</f>
        <v>#N/A</v>
      </c>
      <c r="F33" s="59" t="e">
        <f>VLOOKUP(D33,'ﾚｰﾃｨﾝｸﾞ計算書(TSF)'!$D$6:$H$66,3,FALSE)</f>
        <v>#N/A</v>
      </c>
      <c r="G33" s="33">
        <f>VLOOKUP(D33,'レーティング計算書(OYCRating)'!$D$5:$M$43,4,FALSE)</f>
        <v>0</v>
      </c>
      <c r="H33" s="154">
        <f>VLOOKUP(D33,'レーティング計算書(OYCRating)'!$D$5:$M$43,5,FALSE)</f>
        <v>0</v>
      </c>
      <c r="I33" s="63">
        <f>VLOOKUP(D33,'レーティング計算書(OYCRating)'!$D$5:$M$43,6,FALSE)</f>
        <v>0</v>
      </c>
      <c r="J33" s="230">
        <f>VLOOKUP(D33,'レーティング計算書(OYCRating)'!$D$5:$M$43,7,FALSE)</f>
        <v>0</v>
      </c>
      <c r="K33" s="234">
        <f t="shared" si="2"/>
        <v>0</v>
      </c>
      <c r="L33" s="224" t="e">
        <f t="shared" si="3"/>
        <v>#DIV/0!</v>
      </c>
      <c r="M33" s="65">
        <f>VLOOKUP(D33,'レーティング計算書(OYCRating)'!$D$5:$M$43,10,FALSE)</f>
        <v>0</v>
      </c>
      <c r="N33" s="153" t="e">
        <f>VLOOKUP(D33,レース着順とタイム!$C$7:$D$43,2,FALSE)</f>
        <v>#N/A</v>
      </c>
      <c r="O33" s="21" t="e">
        <f t="shared" si="7"/>
        <v>#N/A</v>
      </c>
      <c r="P33" s="22" t="e">
        <f t="shared" si="8"/>
        <v>#N/A</v>
      </c>
      <c r="Q33" s="214" t="e">
        <f t="shared" si="9"/>
        <v>#N/A</v>
      </c>
      <c r="R33" s="147" t="e">
        <f t="shared" si="10"/>
        <v>#N/A</v>
      </c>
      <c r="S33" s="148" t="e">
        <f t="shared" si="11"/>
        <v>#N/A</v>
      </c>
    </row>
    <row r="34" spans="2:19" hidden="1" x14ac:dyDescent="0.2">
      <c r="B34" s="184">
        <v>30</v>
      </c>
      <c r="C34" s="180">
        <v>30</v>
      </c>
      <c r="D34" s="155"/>
      <c r="E34" s="59" t="e">
        <f>IF(VLOOKUP(D34,'ﾚｰﾃｨﾝｸﾞ計算書(TSF)'!$D$6:$H$66,2,FALSE)=0," ",VLOOKUP(D34,'ﾚｰﾃｨﾝｸﾞ計算書(TSF)'!$D$6:$H$66,2,FALSE))</f>
        <v>#N/A</v>
      </c>
      <c r="F34" s="59" t="e">
        <f>VLOOKUP(D34,'ﾚｰﾃｨﾝｸﾞ計算書(TSF)'!$D$6:$H$66,3,FALSE)</f>
        <v>#N/A</v>
      </c>
      <c r="G34" s="33">
        <f>VLOOKUP(D34,'レーティング計算書(OYCRating)'!$D$5:$M$43,4,FALSE)</f>
        <v>0</v>
      </c>
      <c r="H34" s="154">
        <f>VLOOKUP(D34,'レーティング計算書(OYCRating)'!$D$5:$M$43,5,FALSE)</f>
        <v>0</v>
      </c>
      <c r="I34" s="63">
        <f>VLOOKUP(D34,'レーティング計算書(OYCRating)'!$D$5:$M$43,6,FALSE)</f>
        <v>0</v>
      </c>
      <c r="J34" s="230">
        <f>VLOOKUP(D34,'レーティング計算書(OYCRating)'!$D$5:$M$43,7,FALSE)</f>
        <v>0</v>
      </c>
      <c r="K34" s="234">
        <f t="shared" si="2"/>
        <v>0</v>
      </c>
      <c r="L34" s="224" t="e">
        <f t="shared" si="3"/>
        <v>#DIV/0!</v>
      </c>
      <c r="M34" s="65">
        <f>VLOOKUP(D34,'レーティング計算書(OYCRating)'!$D$5:$M$43,10,FALSE)</f>
        <v>0</v>
      </c>
      <c r="N34" s="153" t="e">
        <f>VLOOKUP(D34,レース着順とタイム!$C$7:$D$43,2,FALSE)</f>
        <v>#N/A</v>
      </c>
      <c r="O34" s="21" t="e">
        <f t="shared" si="7"/>
        <v>#N/A</v>
      </c>
      <c r="P34" s="22" t="e">
        <f t="shared" si="8"/>
        <v>#N/A</v>
      </c>
      <c r="Q34" s="214" t="e">
        <f t="shared" si="9"/>
        <v>#N/A</v>
      </c>
      <c r="R34" s="147" t="e">
        <f t="shared" si="10"/>
        <v>#N/A</v>
      </c>
      <c r="S34" s="148" t="e">
        <f t="shared" si="11"/>
        <v>#N/A</v>
      </c>
    </row>
    <row r="35" spans="2:19" hidden="1" x14ac:dyDescent="0.2">
      <c r="B35" s="184">
        <v>31</v>
      </c>
      <c r="C35" s="180">
        <v>31</v>
      </c>
      <c r="D35" s="155"/>
      <c r="E35" s="59" t="e">
        <f>IF(VLOOKUP(D35,'ﾚｰﾃｨﾝｸﾞ計算書(TSF)'!$D$6:$H$66,2,FALSE)=0," ",VLOOKUP(D35,'ﾚｰﾃｨﾝｸﾞ計算書(TSF)'!$D$6:$H$66,2,FALSE))</f>
        <v>#N/A</v>
      </c>
      <c r="F35" s="59" t="e">
        <f>VLOOKUP(D35,'ﾚｰﾃｨﾝｸﾞ計算書(TSF)'!$D$6:$H$66,3,FALSE)</f>
        <v>#N/A</v>
      </c>
      <c r="G35" s="33">
        <f>VLOOKUP(D35,'レーティング計算書(OYCRating)'!$D$5:$M$43,4,FALSE)</f>
        <v>0</v>
      </c>
      <c r="H35" s="154">
        <f>VLOOKUP(D35,'レーティング計算書(OYCRating)'!$D$5:$M$43,5,FALSE)</f>
        <v>0</v>
      </c>
      <c r="I35" s="63">
        <f>VLOOKUP(D35,'レーティング計算書(OYCRating)'!$D$5:$M$43,6,FALSE)</f>
        <v>0</v>
      </c>
      <c r="J35" s="230">
        <f>VLOOKUP(D35,'レーティング計算書(OYCRating)'!$D$5:$M$43,7,FALSE)</f>
        <v>0</v>
      </c>
      <c r="K35" s="234">
        <f t="shared" si="2"/>
        <v>0</v>
      </c>
      <c r="L35" s="224" t="e">
        <f t="shared" si="3"/>
        <v>#DIV/0!</v>
      </c>
      <c r="M35" s="65">
        <f>VLOOKUP(D35,'レーティング計算書(OYCRating)'!$D$5:$M$43,10,FALSE)</f>
        <v>0</v>
      </c>
      <c r="N35" s="153" t="e">
        <f>VLOOKUP(D35,レース着順とタイム!$C$7:$D$43,2,FALSE)</f>
        <v>#N/A</v>
      </c>
      <c r="O35" s="21" t="e">
        <f t="shared" si="7"/>
        <v>#N/A</v>
      </c>
      <c r="P35" s="22" t="e">
        <f t="shared" si="8"/>
        <v>#N/A</v>
      </c>
      <c r="Q35" s="214" t="e">
        <f t="shared" si="9"/>
        <v>#N/A</v>
      </c>
      <c r="R35" s="147" t="e">
        <f t="shared" si="10"/>
        <v>#N/A</v>
      </c>
      <c r="S35" s="148" t="e">
        <f t="shared" si="11"/>
        <v>#N/A</v>
      </c>
    </row>
    <row r="36" spans="2:19" hidden="1" x14ac:dyDescent="0.2">
      <c r="B36" s="184">
        <v>32</v>
      </c>
      <c r="C36" s="180">
        <v>32</v>
      </c>
      <c r="D36" s="155"/>
      <c r="E36" s="59" t="e">
        <f>IF(VLOOKUP(D36,'ﾚｰﾃｨﾝｸﾞ計算書(TSF)'!$D$6:$H$66,2,FALSE)=0," ",VLOOKUP(D36,'ﾚｰﾃｨﾝｸﾞ計算書(TSF)'!$D$6:$H$66,2,FALSE))</f>
        <v>#N/A</v>
      </c>
      <c r="F36" s="59" t="e">
        <f>VLOOKUP(D36,'ﾚｰﾃｨﾝｸﾞ計算書(TSF)'!$D$6:$H$66,3,FALSE)</f>
        <v>#N/A</v>
      </c>
      <c r="G36" s="33">
        <f>VLOOKUP(D36,'レーティング計算書(OYCRating)'!$D$5:$M$43,4,FALSE)</f>
        <v>0</v>
      </c>
      <c r="H36" s="154">
        <f>VLOOKUP(D36,'レーティング計算書(OYCRating)'!$D$5:$M$43,5,FALSE)</f>
        <v>0</v>
      </c>
      <c r="I36" s="63">
        <f>VLOOKUP(D36,'レーティング計算書(OYCRating)'!$D$5:$M$43,6,FALSE)</f>
        <v>0</v>
      </c>
      <c r="J36" s="230">
        <f>VLOOKUP(D36,'レーティング計算書(OYCRating)'!$D$5:$M$43,7,FALSE)</f>
        <v>0</v>
      </c>
      <c r="K36" s="234">
        <f t="shared" si="2"/>
        <v>0</v>
      </c>
      <c r="L36" s="224" t="e">
        <f t="shared" si="3"/>
        <v>#DIV/0!</v>
      </c>
      <c r="M36" s="65">
        <f>VLOOKUP(D36,'レーティング計算書(OYCRating)'!$D$5:$M$43,10,FALSE)</f>
        <v>0</v>
      </c>
      <c r="N36" s="153" t="e">
        <f>VLOOKUP(D36,レース着順とタイム!$C$7:$D$43,2,FALSE)</f>
        <v>#N/A</v>
      </c>
      <c r="O36" s="21" t="e">
        <f t="shared" si="7"/>
        <v>#N/A</v>
      </c>
      <c r="P36" s="22" t="e">
        <f t="shared" si="8"/>
        <v>#N/A</v>
      </c>
      <c r="Q36" s="214" t="e">
        <f t="shared" si="9"/>
        <v>#N/A</v>
      </c>
      <c r="R36" s="147" t="e">
        <f t="shared" si="10"/>
        <v>#N/A</v>
      </c>
      <c r="S36" s="148" t="e">
        <f t="shared" si="11"/>
        <v>#N/A</v>
      </c>
    </row>
    <row r="37" spans="2:19" hidden="1" x14ac:dyDescent="0.2">
      <c r="B37" s="184">
        <v>33</v>
      </c>
      <c r="C37" s="180">
        <v>33</v>
      </c>
      <c r="D37" s="155"/>
      <c r="E37" s="59" t="e">
        <f>IF(VLOOKUP(D37,'ﾚｰﾃｨﾝｸﾞ計算書(TSF)'!$D$6:$H$66,2,FALSE)=0," ",VLOOKUP(D37,'ﾚｰﾃｨﾝｸﾞ計算書(TSF)'!$D$6:$H$66,2,FALSE))</f>
        <v>#N/A</v>
      </c>
      <c r="F37" s="59" t="e">
        <f>VLOOKUP(D37,'ﾚｰﾃｨﾝｸﾞ計算書(TSF)'!$D$6:$H$66,3,FALSE)</f>
        <v>#N/A</v>
      </c>
      <c r="G37" s="33">
        <f>VLOOKUP(D37,'レーティング計算書(OYCRating)'!$D$5:$M$43,4,FALSE)</f>
        <v>0</v>
      </c>
      <c r="H37" s="154">
        <f>VLOOKUP(D37,'レーティング計算書(OYCRating)'!$D$5:$M$43,5,FALSE)</f>
        <v>0</v>
      </c>
      <c r="I37" s="63">
        <f>VLOOKUP(D37,'レーティング計算書(OYCRating)'!$D$5:$M$43,6,FALSE)</f>
        <v>0</v>
      </c>
      <c r="J37" s="230">
        <f>VLOOKUP(D37,'レーティング計算書(OYCRating)'!$D$5:$M$43,7,FALSE)</f>
        <v>0</v>
      </c>
      <c r="K37" s="234">
        <f t="shared" si="2"/>
        <v>0</v>
      </c>
      <c r="L37" s="224" t="e">
        <f t="shared" si="3"/>
        <v>#DIV/0!</v>
      </c>
      <c r="M37" s="65">
        <f>VLOOKUP(D37,'レーティング計算書(OYCRating)'!$D$5:$M$43,10,FALSE)</f>
        <v>0</v>
      </c>
      <c r="N37" s="153" t="e">
        <f>VLOOKUP(D37,レース着順とタイム!$C$7:$D$43,2,FALSE)</f>
        <v>#N/A</v>
      </c>
      <c r="O37" s="21" t="e">
        <f t="shared" si="7"/>
        <v>#N/A</v>
      </c>
      <c r="P37" s="22" t="e">
        <f t="shared" si="8"/>
        <v>#N/A</v>
      </c>
      <c r="Q37" s="214" t="e">
        <f t="shared" si="9"/>
        <v>#N/A</v>
      </c>
      <c r="R37" s="147" t="e">
        <f t="shared" si="10"/>
        <v>#N/A</v>
      </c>
      <c r="S37" s="148" t="e">
        <f t="shared" si="11"/>
        <v>#N/A</v>
      </c>
    </row>
    <row r="38" spans="2:19" hidden="1" x14ac:dyDescent="0.2">
      <c r="B38" s="184">
        <v>34</v>
      </c>
      <c r="C38" s="180">
        <v>34</v>
      </c>
      <c r="D38" s="155"/>
      <c r="E38" s="59" t="e">
        <f>IF(VLOOKUP(D38,'ﾚｰﾃｨﾝｸﾞ計算書(TSF)'!$D$6:$H$66,2,FALSE)=0," ",VLOOKUP(D38,'ﾚｰﾃｨﾝｸﾞ計算書(TSF)'!$D$6:$H$66,2,FALSE))</f>
        <v>#N/A</v>
      </c>
      <c r="F38" s="59" t="e">
        <f>VLOOKUP(D38,'ﾚｰﾃｨﾝｸﾞ計算書(TSF)'!$D$6:$H$66,3,FALSE)</f>
        <v>#N/A</v>
      </c>
      <c r="G38" s="33">
        <f>VLOOKUP(D38,'レーティング計算書(OYCRating)'!$D$5:$M$43,4,FALSE)</f>
        <v>0</v>
      </c>
      <c r="H38" s="154">
        <f>VLOOKUP(D38,'レーティング計算書(OYCRating)'!$D$5:$M$43,5,FALSE)</f>
        <v>0</v>
      </c>
      <c r="I38" s="63">
        <f>VLOOKUP(D38,'レーティング計算書(OYCRating)'!$D$5:$M$43,6,FALSE)</f>
        <v>0</v>
      </c>
      <c r="J38" s="230">
        <f>VLOOKUP(D38,'レーティング計算書(OYCRating)'!$D$5:$M$43,7,FALSE)</f>
        <v>0</v>
      </c>
      <c r="K38" s="234">
        <f t="shared" si="2"/>
        <v>0</v>
      </c>
      <c r="L38" s="224" t="e">
        <f t="shared" si="3"/>
        <v>#DIV/0!</v>
      </c>
      <c r="M38" s="65">
        <f>VLOOKUP(D38,'レーティング計算書(OYCRating)'!$D$5:$M$43,10,FALSE)</f>
        <v>0</v>
      </c>
      <c r="N38" s="153" t="e">
        <f>VLOOKUP(D38,レース着順とタイム!$C$7:$D$43,2,FALSE)</f>
        <v>#N/A</v>
      </c>
      <c r="O38" s="21" t="e">
        <f t="shared" si="7"/>
        <v>#N/A</v>
      </c>
      <c r="P38" s="22" t="e">
        <f t="shared" si="8"/>
        <v>#N/A</v>
      </c>
      <c r="Q38" s="214" t="e">
        <f t="shared" si="9"/>
        <v>#N/A</v>
      </c>
      <c r="R38" s="147" t="e">
        <f t="shared" si="10"/>
        <v>#N/A</v>
      </c>
      <c r="S38" s="148" t="e">
        <f t="shared" si="11"/>
        <v>#N/A</v>
      </c>
    </row>
    <row r="39" spans="2:19" hidden="1" x14ac:dyDescent="0.2">
      <c r="B39" s="184">
        <v>35</v>
      </c>
      <c r="C39" s="180">
        <v>35</v>
      </c>
      <c r="D39" s="155"/>
      <c r="E39" s="59" t="e">
        <f>IF(VLOOKUP(D39,'ﾚｰﾃｨﾝｸﾞ計算書(TSF)'!$D$6:$H$66,2,FALSE)=0," ",VLOOKUP(D39,'ﾚｰﾃｨﾝｸﾞ計算書(TSF)'!$D$6:$H$66,2,FALSE))</f>
        <v>#N/A</v>
      </c>
      <c r="F39" s="59" t="e">
        <f>VLOOKUP(D39,'ﾚｰﾃｨﾝｸﾞ計算書(TSF)'!$D$6:$H$66,3,FALSE)</f>
        <v>#N/A</v>
      </c>
      <c r="G39" s="33">
        <f>VLOOKUP(D39,'レーティング計算書(OYCRating)'!$D$5:$M$43,4,FALSE)</f>
        <v>0</v>
      </c>
      <c r="H39" s="154">
        <f>VLOOKUP(D39,'レーティング計算書(OYCRating)'!$D$5:$M$43,5,FALSE)</f>
        <v>0</v>
      </c>
      <c r="I39" s="63">
        <f>VLOOKUP(D39,'レーティング計算書(OYCRating)'!$D$5:$M$43,6,FALSE)</f>
        <v>0</v>
      </c>
      <c r="J39" s="230">
        <f>VLOOKUP(D39,'レーティング計算書(OYCRating)'!$D$5:$M$43,7,FALSE)</f>
        <v>0</v>
      </c>
      <c r="K39" s="234">
        <f t="shared" si="2"/>
        <v>0</v>
      </c>
      <c r="L39" s="224" t="e">
        <f t="shared" si="3"/>
        <v>#DIV/0!</v>
      </c>
      <c r="M39" s="65">
        <f>VLOOKUP(D39,'レーティング計算書(OYCRating)'!$D$5:$M$43,10,FALSE)</f>
        <v>0</v>
      </c>
      <c r="N39" s="153" t="e">
        <f>VLOOKUP(D39,レース着順とタイム!$C$7:$D$43,2,FALSE)</f>
        <v>#N/A</v>
      </c>
      <c r="O39" s="21" t="e">
        <f t="shared" si="7"/>
        <v>#N/A</v>
      </c>
      <c r="P39" s="22" t="e">
        <f t="shared" si="8"/>
        <v>#N/A</v>
      </c>
      <c r="Q39" s="214" t="e">
        <f t="shared" si="9"/>
        <v>#N/A</v>
      </c>
      <c r="R39" s="147" t="e">
        <f t="shared" si="10"/>
        <v>#N/A</v>
      </c>
      <c r="S39" s="148" t="e">
        <f t="shared" si="11"/>
        <v>#N/A</v>
      </c>
    </row>
    <row r="40" spans="2:19" hidden="1" x14ac:dyDescent="0.2">
      <c r="B40" s="184">
        <v>36</v>
      </c>
      <c r="C40" s="180">
        <v>36</v>
      </c>
      <c r="D40" s="155"/>
      <c r="E40" s="59" t="e">
        <f>IF(VLOOKUP(D40,'ﾚｰﾃｨﾝｸﾞ計算書(TSF)'!$D$6:$H$66,2,FALSE)=0," ",VLOOKUP(D40,'ﾚｰﾃｨﾝｸﾞ計算書(TSF)'!$D$6:$H$66,2,FALSE))</f>
        <v>#N/A</v>
      </c>
      <c r="F40" s="59" t="e">
        <f>VLOOKUP(D40,'ﾚｰﾃｨﾝｸﾞ計算書(TSF)'!$D$6:$H$66,3,FALSE)</f>
        <v>#N/A</v>
      </c>
      <c r="G40" s="33">
        <f>VLOOKUP(D40,'レーティング計算書(OYCRating)'!$D$5:$M$43,4,FALSE)</f>
        <v>0</v>
      </c>
      <c r="H40" s="154">
        <f>VLOOKUP(D40,'レーティング計算書(OYCRating)'!$D$5:$M$43,5,FALSE)</f>
        <v>0</v>
      </c>
      <c r="I40" s="63">
        <f>VLOOKUP(D40,'レーティング計算書(OYCRating)'!$D$5:$M$43,6,FALSE)</f>
        <v>0</v>
      </c>
      <c r="J40" s="230">
        <f>VLOOKUP(D40,'レーティング計算書(OYCRating)'!$D$5:$M$43,7,FALSE)</f>
        <v>0</v>
      </c>
      <c r="K40" s="234">
        <f t="shared" si="2"/>
        <v>0</v>
      </c>
      <c r="L40" s="224" t="e">
        <f t="shared" si="3"/>
        <v>#DIV/0!</v>
      </c>
      <c r="M40" s="65">
        <f>VLOOKUP(D40,'レーティング計算書(OYCRating)'!$D$5:$M$43,10,FALSE)</f>
        <v>0</v>
      </c>
      <c r="N40" s="153" t="e">
        <f>VLOOKUP(D40,レース着順とタイム!$C$7:$D$43,2,FALSE)</f>
        <v>#N/A</v>
      </c>
      <c r="O40" s="21" t="e">
        <f t="shared" si="7"/>
        <v>#N/A</v>
      </c>
      <c r="P40" s="22" t="e">
        <f t="shared" si="8"/>
        <v>#N/A</v>
      </c>
      <c r="Q40" s="214" t="e">
        <f t="shared" si="9"/>
        <v>#N/A</v>
      </c>
      <c r="R40" s="147" t="e">
        <f t="shared" si="10"/>
        <v>#N/A</v>
      </c>
      <c r="S40" s="148" t="e">
        <f t="shared" si="11"/>
        <v>#N/A</v>
      </c>
    </row>
    <row r="41" spans="2:19" ht="13.8" hidden="1" thickBot="1" x14ac:dyDescent="0.25">
      <c r="B41" s="184">
        <v>37</v>
      </c>
      <c r="C41" s="191">
        <v>37</v>
      </c>
      <c r="D41" s="270"/>
      <c r="E41" s="82" t="e">
        <f>IF(VLOOKUP(D41,'ﾚｰﾃｨﾝｸﾞ計算書(TSF)'!$D$6:$H$66,2,FALSE)=0," ",VLOOKUP(D41,'ﾚｰﾃｨﾝｸﾞ計算書(TSF)'!$D$6:$H$66,2,FALSE))</f>
        <v>#N/A</v>
      </c>
      <c r="F41" s="82" t="e">
        <f>VLOOKUP(D41,'ﾚｰﾃｨﾝｸﾞ計算書(TSF)'!$D$6:$H$66,3,FALSE)</f>
        <v>#N/A</v>
      </c>
      <c r="G41" s="36">
        <f>VLOOKUP(D41,'レーティング計算書(OYCRating)'!$D$5:$M$43,4,FALSE)</f>
        <v>0</v>
      </c>
      <c r="H41" s="69">
        <f>VLOOKUP(D41,'レーティング計算書(OYCRating)'!$D$5:$M$43,5,FALSE)</f>
        <v>0</v>
      </c>
      <c r="I41" s="70">
        <f>VLOOKUP(D41,'レーティング計算書(OYCRating)'!$D$5:$M$43,6,FALSE)</f>
        <v>0</v>
      </c>
      <c r="J41" s="267">
        <f>VLOOKUP(D41,'レーティング計算書(OYCRating)'!$D$5:$M$43,7,FALSE)</f>
        <v>0</v>
      </c>
      <c r="K41" s="268">
        <f t="shared" si="2"/>
        <v>0</v>
      </c>
      <c r="L41" s="269" t="e">
        <f t="shared" si="3"/>
        <v>#DIV/0!</v>
      </c>
      <c r="M41" s="266">
        <f>VLOOKUP(D41,'レーティング計算書(OYCRating)'!$D$5:$M$43,10,FALSE)</f>
        <v>0</v>
      </c>
      <c r="N41" s="207" t="e">
        <f>VLOOKUP(D41,レース着順とタイム!$C$7:$D$43,2,FALSE)</f>
        <v>#N/A</v>
      </c>
      <c r="O41" s="157" t="e">
        <f t="shared" si="7"/>
        <v>#N/A</v>
      </c>
      <c r="P41" s="38" t="e">
        <f t="shared" si="8"/>
        <v>#N/A</v>
      </c>
      <c r="Q41" s="215" t="e">
        <f t="shared" si="9"/>
        <v>#N/A</v>
      </c>
      <c r="R41" s="208" t="e">
        <f t="shared" si="10"/>
        <v>#N/A</v>
      </c>
      <c r="S41" s="209" t="e">
        <f t="shared" si="11"/>
        <v>#N/A</v>
      </c>
    </row>
    <row r="43" spans="2:19" x14ac:dyDescent="0.2">
      <c r="B43" s="83" t="s">
        <v>59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</row>
    <row r="44" spans="2:19" x14ac:dyDescent="0.2">
      <c r="B44" s="83" t="s">
        <v>60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</row>
    <row r="45" spans="2:19" x14ac:dyDescent="0.2">
      <c r="B45" s="83" t="s">
        <v>61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</row>
    <row r="46" spans="2:19" x14ac:dyDescent="0.2">
      <c r="B46" s="83" t="s">
        <v>62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</row>
  </sheetData>
  <sortState xmlns:xlrd2="http://schemas.microsoft.com/office/spreadsheetml/2017/richdata2" ref="C5:Q11">
    <sortCondition ref="Q5:Q11"/>
  </sortState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59"/>
  <sheetViews>
    <sheetView zoomScaleNormal="100" zoomScaleSheetLayoutView="100" workbookViewId="0">
      <selection activeCell="B1" sqref="B1"/>
    </sheetView>
  </sheetViews>
  <sheetFormatPr defaultRowHeight="13.2" x14ac:dyDescent="0.2"/>
  <cols>
    <col min="1" max="1" width="2.33203125" customWidth="1"/>
    <col min="2" max="3" width="5.21875" customWidth="1"/>
    <col min="4" max="4" width="18.6640625" customWidth="1"/>
    <col min="5" max="5" width="8.88671875" style="40" customWidth="1"/>
    <col min="6" max="6" width="19.33203125" customWidth="1"/>
    <col min="7" max="7" width="5.44140625" customWidth="1"/>
    <col min="8" max="8" width="10" style="41" bestFit="1" customWidth="1"/>
    <col min="9" max="9" width="16.77734375" style="42" customWidth="1"/>
    <col min="10" max="10" width="12.44140625" style="1" hidden="1" customWidth="1"/>
    <col min="11" max="11" width="11.88671875" customWidth="1"/>
    <col min="12" max="12" width="11.88671875" style="1" customWidth="1"/>
    <col min="13" max="14" width="11.88671875" customWidth="1"/>
  </cols>
  <sheetData>
    <row r="2" spans="2:15" ht="16.2" x14ac:dyDescent="0.2">
      <c r="B2" s="318" t="s">
        <v>267</v>
      </c>
      <c r="C2" s="318"/>
      <c r="D2" s="318"/>
      <c r="E2" s="318"/>
      <c r="F2" s="318"/>
      <c r="G2" s="318"/>
      <c r="H2" s="318"/>
      <c r="I2" s="318"/>
    </row>
    <row r="3" spans="2:15" ht="22.65" customHeight="1" thickBot="1" x14ac:dyDescent="0.25">
      <c r="B3" s="322" t="s">
        <v>63</v>
      </c>
      <c r="C3" s="322"/>
      <c r="D3" s="322"/>
      <c r="E3" s="2"/>
      <c r="F3" s="3" t="s">
        <v>44</v>
      </c>
      <c r="G3" s="3"/>
      <c r="H3" s="81">
        <f>レース着順とタイム!D3</f>
        <v>45858</v>
      </c>
      <c r="I3" s="4">
        <f>レース着順とタイム!D4</f>
        <v>0.60416666666666663</v>
      </c>
      <c r="J3" s="4"/>
      <c r="K3" s="4"/>
      <c r="L3" s="4"/>
    </row>
    <row r="4" spans="2:15" ht="13.8" thickBot="1" x14ac:dyDescent="0.25">
      <c r="B4" s="165" t="s">
        <v>45</v>
      </c>
      <c r="C4" s="166" t="s">
        <v>4</v>
      </c>
      <c r="D4" s="167" t="s">
        <v>5</v>
      </c>
      <c r="E4" s="168" t="s">
        <v>46</v>
      </c>
      <c r="F4" s="169" t="s">
        <v>47</v>
      </c>
      <c r="G4" s="170" t="s">
        <v>48</v>
      </c>
      <c r="H4" s="171" t="s">
        <v>53</v>
      </c>
      <c r="I4" s="172" t="s">
        <v>55</v>
      </c>
      <c r="J4" s="173" t="s">
        <v>7</v>
      </c>
      <c r="K4" s="174" t="s">
        <v>7</v>
      </c>
      <c r="L4" s="210" t="s">
        <v>56</v>
      </c>
      <c r="M4" s="165" t="s">
        <v>57</v>
      </c>
      <c r="N4" s="175" t="s">
        <v>58</v>
      </c>
    </row>
    <row r="5" spans="2:15" x14ac:dyDescent="0.2">
      <c r="B5" s="249">
        <v>1</v>
      </c>
      <c r="C5" s="249">
        <v>2</v>
      </c>
      <c r="D5" s="244" t="s">
        <v>271</v>
      </c>
      <c r="E5" s="245" t="str">
        <f>IF(VLOOKUP(D5,'ﾚｰﾃｨﾝｸﾞ計算書(TSF)'!$D$6:$H$66,2,FALSE)=0," ",VLOOKUP(D5,'ﾚｰﾃｨﾝｸﾞ計算書(TSF)'!$D$6:$H$66,2,FALSE))</f>
        <v>4167</v>
      </c>
      <c r="F5" s="176" t="str">
        <f>VLOOKUP(D5,'ﾚｰﾃｨﾝｸﾞ計算書(TSF)'!$D$6:$H$66,3,FALSE)</f>
        <v>yokoyama-30sr P:B</v>
      </c>
      <c r="G5" s="177">
        <f>VLOOKUP(D5,'ﾚｰﾃｨﾝｸﾞ計算書(TSF)'!$D$6:$H$66,4,FALSE)</f>
        <v>677</v>
      </c>
      <c r="H5" s="178">
        <f>600/G5</f>
        <v>0.88626292466765144</v>
      </c>
      <c r="I5" s="246">
        <f>VLOOKUP(D5,レース着順とタイム!$C$7:$D$43,2,FALSE)</f>
        <v>0.6519907407407407</v>
      </c>
      <c r="J5" s="247">
        <f>(I5-$I$3)*86400</f>
        <v>4132</v>
      </c>
      <c r="K5" s="235">
        <f>IF(J5&gt;0,J5,99999999)</f>
        <v>4132</v>
      </c>
      <c r="L5" s="248">
        <f>K5*H5</f>
        <v>3662.0384047267357</v>
      </c>
      <c r="M5" s="181"/>
      <c r="N5" s="182"/>
    </row>
    <row r="6" spans="2:15" x14ac:dyDescent="0.2">
      <c r="B6" s="250">
        <v>2</v>
      </c>
      <c r="C6" s="250">
        <v>1</v>
      </c>
      <c r="D6" s="195" t="s">
        <v>269</v>
      </c>
      <c r="E6" s="164" t="str">
        <f>IF(VLOOKUP(D6,'ﾚｰﾃｨﾝｸﾞ計算書(TSF)'!$D$6:$H$66,2,FALSE)=0," ",VLOOKUP(D6,'ﾚｰﾃｨﾝｸﾞ計算書(TSF)'!$D$6:$H$66,2,FALSE))</f>
        <v>210</v>
      </c>
      <c r="F6" s="184" t="str">
        <f>VLOOKUP(D6,'ﾚｰﾃｨﾝｸﾞ計算書(TSF)'!$D$6:$H$66,3,FALSE)</f>
        <v>fre-31</v>
      </c>
      <c r="G6" s="185">
        <f>VLOOKUP(D6,'ﾚｰﾃｨﾝｸﾞ計算書(TSF)'!$D$6:$H$66,4,FALSE)</f>
        <v>663</v>
      </c>
      <c r="H6" s="186">
        <f>600/G6</f>
        <v>0.90497737556561086</v>
      </c>
      <c r="I6" s="196">
        <f>VLOOKUP(D6,レース着順とタイム!$C$7:$D$43,2,FALSE)</f>
        <v>0.65135416666666668</v>
      </c>
      <c r="J6" s="179">
        <f>(I6-$I$3)*86400</f>
        <v>4077.0000000000041</v>
      </c>
      <c r="K6" s="180">
        <f>IF(J6&gt;0,J6,99999999)</f>
        <v>4077.0000000000041</v>
      </c>
      <c r="L6" s="211">
        <f>K6*H6</f>
        <v>3689.592760180999</v>
      </c>
      <c r="M6" s="187">
        <f t="shared" ref="M6:M21" si="0">IF(L6=0, "-",L6-L5)</f>
        <v>27.554355454263259</v>
      </c>
      <c r="N6" s="188">
        <f t="shared" ref="N6:N21" si="1">IF(L6=0, "-", L6-$L$5)</f>
        <v>27.554355454263259</v>
      </c>
    </row>
    <row r="7" spans="2:15" x14ac:dyDescent="0.2">
      <c r="B7" s="250">
        <v>3</v>
      </c>
      <c r="C7" s="250">
        <v>3</v>
      </c>
      <c r="D7" s="195" t="s">
        <v>68</v>
      </c>
      <c r="E7" s="164" t="str">
        <f>IF(VLOOKUP(D7,'ﾚｰﾃｨﾝｸﾞ計算書(TSF)'!$D$6:$H$66,2,FALSE)=0," ",VLOOKUP(D7,'ﾚｰﾃｨﾝｸﾞ計算書(TSF)'!$D$6:$H$66,2,FALSE))</f>
        <v>JST374</v>
      </c>
      <c r="F7" s="184" t="str">
        <f>VLOOKUP(D7,'ﾚｰﾃｨﾝｸﾞ計算書(TSF)'!$D$6:$H$66,3,FALSE)</f>
        <v>yamaha-31s LTD</v>
      </c>
      <c r="G7" s="185">
        <f>VLOOKUP(D7,'ﾚｰﾃｨﾝｸﾞ計算書(TSF)'!$D$6:$H$66,4,FALSE)</f>
        <v>677</v>
      </c>
      <c r="H7" s="186">
        <f>600/G7</f>
        <v>0.88626292466765144</v>
      </c>
      <c r="I7" s="196">
        <f>VLOOKUP(D7,レース着順とタイム!$C$7:$D$43,2,FALSE)</f>
        <v>0.65424768518518517</v>
      </c>
      <c r="J7" s="179">
        <f>(I7-$I$3)*86400</f>
        <v>4327.0000000000018</v>
      </c>
      <c r="K7" s="180">
        <f>IF(J7&gt;0,J7,99999999)</f>
        <v>4327.0000000000018</v>
      </c>
      <c r="L7" s="211">
        <f>K7*H7</f>
        <v>3834.8596750369293</v>
      </c>
      <c r="M7" s="187">
        <f t="shared" si="0"/>
        <v>145.26691485593028</v>
      </c>
      <c r="N7" s="188">
        <f t="shared" si="1"/>
        <v>172.82127031019354</v>
      </c>
    </row>
    <row r="8" spans="2:15" x14ac:dyDescent="0.2">
      <c r="B8" s="250">
        <v>4</v>
      </c>
      <c r="C8" s="250">
        <v>4</v>
      </c>
      <c r="D8" s="195" t="s">
        <v>274</v>
      </c>
      <c r="E8" s="164" t="str">
        <f>IF(VLOOKUP(D8,'ﾚｰﾃｨﾝｸﾞ計算書(TSF)'!$D$6:$H$66,2,FALSE)=0," ",VLOOKUP(D8,'ﾚｰﾃｨﾝｸﾞ計算書(TSF)'!$D$6:$H$66,2,FALSE))</f>
        <v>6363</v>
      </c>
      <c r="F8" s="184" t="str">
        <f>VLOOKUP(D8,'ﾚｰﾃｨﾝｸﾞ計算書(TSF)'!$D$6:$H$66,3,FALSE)</f>
        <v>Dehler36SQ</v>
      </c>
      <c r="G8" s="185">
        <f>VLOOKUP(D8,'ﾚｰﾃｨﾝｸﾞ計算書(TSF)'!$D$6:$H$66,4,FALSE)</f>
        <v>640</v>
      </c>
      <c r="H8" s="186">
        <f>600/G8</f>
        <v>0.9375</v>
      </c>
      <c r="I8" s="196">
        <f>VLOOKUP(D8,レース着順とタイム!$C$7:$D$43,2,FALSE)</f>
        <v>0.65457175925925926</v>
      </c>
      <c r="J8" s="179">
        <f>(I8-$I$3)*86400</f>
        <v>4355.0000000000027</v>
      </c>
      <c r="K8" s="180">
        <f>IF(J8&gt;0,J8,99999999)</f>
        <v>4355.0000000000027</v>
      </c>
      <c r="L8" s="211">
        <f>K8*H8</f>
        <v>4082.8125000000027</v>
      </c>
      <c r="M8" s="187">
        <f t="shared" si="0"/>
        <v>247.95282496307345</v>
      </c>
      <c r="N8" s="188">
        <f t="shared" si="1"/>
        <v>420.77409527326699</v>
      </c>
    </row>
    <row r="9" spans="2:15" x14ac:dyDescent="0.2">
      <c r="B9" s="250">
        <v>5</v>
      </c>
      <c r="C9" s="250">
        <v>6</v>
      </c>
      <c r="D9" s="195" t="s">
        <v>278</v>
      </c>
      <c r="E9" s="164" t="str">
        <f>IF(VLOOKUP(D9,'ﾚｰﾃｨﾝｸﾞ計算書(TSF)'!$D$6:$H$66,2,FALSE)=0," ",VLOOKUP(D9,'ﾚｰﾃｨﾝｸﾞ計算書(TSF)'!$D$6:$H$66,2,FALSE))</f>
        <v>6484</v>
      </c>
      <c r="F9" s="184" t="str">
        <f>VLOOKUP(D9,'ﾚｰﾃｨﾝｸﾞ計算書(TSF)'!$D$6:$H$66,3,FALSE)</f>
        <v>yokoyama29</v>
      </c>
      <c r="G9" s="185">
        <f>VLOOKUP(D9,'ﾚｰﾃｨﾝｸﾞ計算書(TSF)'!$D$6:$H$66,4,FALSE)</f>
        <v>720</v>
      </c>
      <c r="H9" s="186">
        <f>600/G9</f>
        <v>0.83333333333333337</v>
      </c>
      <c r="I9" s="196">
        <f>VLOOKUP(D9,レース着順とタイム!$C$7:$D$43,2,FALSE)</f>
        <v>0.66555555555555557</v>
      </c>
      <c r="J9" s="179">
        <f>(I9-$I$3)*86400</f>
        <v>5304.0000000000045</v>
      </c>
      <c r="K9" s="180">
        <f>IF(J9&gt;0,J9,99999999)</f>
        <v>5304.0000000000045</v>
      </c>
      <c r="L9" s="211">
        <f>K9*H9</f>
        <v>4420.0000000000036</v>
      </c>
      <c r="M9" s="187">
        <f t="shared" si="0"/>
        <v>337.18750000000091</v>
      </c>
      <c r="N9" s="188">
        <f t="shared" si="1"/>
        <v>757.9615952732679</v>
      </c>
    </row>
    <row r="10" spans="2:15" x14ac:dyDescent="0.2">
      <c r="B10" s="250">
        <v>6</v>
      </c>
      <c r="C10" s="250">
        <v>5</v>
      </c>
      <c r="D10" s="195" t="s">
        <v>276</v>
      </c>
      <c r="E10" s="164" t="str">
        <f>IF(VLOOKUP(D10,'ﾚｰﾃｨﾝｸﾞ計算書(TSF)'!$D$6:$H$66,2,FALSE)=0," ",VLOOKUP(D10,'ﾚｰﾃｨﾝｸﾞ計算書(TSF)'!$D$6:$H$66,2,FALSE))</f>
        <v xml:space="preserve"> </v>
      </c>
      <c r="F10" s="184" t="str">
        <f>VLOOKUP(D10,'ﾚｰﾃｨﾝｸﾞ計算書(TSF)'!$D$6:$H$66,3,FALSE)</f>
        <v>ｽｲﾝｸﾞ34</v>
      </c>
      <c r="G10" s="185">
        <f>VLOOKUP(D10,'ﾚｰﾃｨﾝｸﾞ計算書(TSF)'!$D$6:$H$66,4,FALSE)</f>
        <v>658</v>
      </c>
      <c r="H10" s="186">
        <f>600/G10</f>
        <v>0.91185410334346506</v>
      </c>
      <c r="I10" s="196">
        <f>VLOOKUP(D10,レース着順とタイム!$C$7:$D$43,2,FALSE)</f>
        <v>0.66302083333333328</v>
      </c>
      <c r="J10" s="179">
        <f>(I10-$I$3)*86400</f>
        <v>5084.9999999999991</v>
      </c>
      <c r="K10" s="180">
        <f>IF(J10&gt;0,J10,99999999)</f>
        <v>5084.9999999999991</v>
      </c>
      <c r="L10" s="211">
        <f>K10*H10</f>
        <v>4636.7781155015191</v>
      </c>
      <c r="M10" s="187">
        <f t="shared" si="0"/>
        <v>216.77811550151546</v>
      </c>
      <c r="N10" s="188">
        <f t="shared" si="1"/>
        <v>974.73971077478336</v>
      </c>
    </row>
    <row r="11" spans="2:15" x14ac:dyDescent="0.2">
      <c r="B11" s="250">
        <v>7</v>
      </c>
      <c r="C11" s="250">
        <v>7</v>
      </c>
      <c r="D11" s="195" t="s">
        <v>280</v>
      </c>
      <c r="E11" s="164" t="str">
        <f>IF(VLOOKUP(D11,'ﾚｰﾃｨﾝｸﾞ計算書(TSF)'!$D$6:$H$66,2,FALSE)=0," ",VLOOKUP(D11,'ﾚｰﾃｨﾝｸﾞ計算書(TSF)'!$D$6:$H$66,2,FALSE))</f>
        <v xml:space="preserve"> </v>
      </c>
      <c r="F11" s="184" t="str">
        <f>VLOOKUP(D11,'ﾚｰﾃｨﾝｸﾞ計算書(TSF)'!$D$6:$H$66,3,FALSE)</f>
        <v>First310</v>
      </c>
      <c r="G11" s="185">
        <f>VLOOKUP(D11,'ﾚｰﾃｨﾝｸﾞ計算書(TSF)'!$D$6:$H$66,4,FALSE)</f>
        <v>680</v>
      </c>
      <c r="H11" s="186">
        <f>600/G11</f>
        <v>0.88235294117647056</v>
      </c>
      <c r="I11" s="196">
        <f>VLOOKUP(D11,レース着順とタイム!$C$7:$D$43,2,FALSE)</f>
        <v>0.68789351851851854</v>
      </c>
      <c r="J11" s="179">
        <f>(I11-$I$3)*86400</f>
        <v>7234.0000000000055</v>
      </c>
      <c r="K11" s="180">
        <f>IF(J11&gt;0,J11,99999999)</f>
        <v>7234.0000000000055</v>
      </c>
      <c r="L11" s="211">
        <f>K11*H11</f>
        <v>6382.9411764705928</v>
      </c>
      <c r="M11" s="187">
        <f t="shared" si="0"/>
        <v>1746.1630609690737</v>
      </c>
      <c r="N11" s="188">
        <f t="shared" si="1"/>
        <v>2720.9027717438571</v>
      </c>
    </row>
    <row r="12" spans="2:15" hidden="1" x14ac:dyDescent="0.2">
      <c r="B12" s="250">
        <v>8</v>
      </c>
      <c r="C12" s="250">
        <v>8</v>
      </c>
      <c r="D12" s="195"/>
      <c r="E12" s="164" t="e">
        <f>IF(VLOOKUP(D12,'ﾚｰﾃｨﾝｸﾞ計算書(TSF)'!$D$6:$H$66,2,FALSE)=0," ",VLOOKUP(D12,'ﾚｰﾃｨﾝｸﾞ計算書(TSF)'!$D$6:$H$66,2,FALSE))</f>
        <v>#N/A</v>
      </c>
      <c r="F12" s="184" t="e">
        <f>VLOOKUP(D12,'ﾚｰﾃｨﾝｸﾞ計算書(TSF)'!$D$6:$H$66,3,FALSE)</f>
        <v>#N/A</v>
      </c>
      <c r="G12" s="185" t="e">
        <f>VLOOKUP(D12,'ﾚｰﾃｨﾝｸﾞ計算書(TSF)'!$D$6:$H$66,4,FALSE)</f>
        <v>#N/A</v>
      </c>
      <c r="H12" s="186" t="e">
        <f t="shared" ref="H5:H21" si="2">600/G12</f>
        <v>#N/A</v>
      </c>
      <c r="I12" s="196" t="e">
        <f>VLOOKUP(D12,レース着順とタイム!$C$7:$D$43,2,FALSE)</f>
        <v>#N/A</v>
      </c>
      <c r="J12" s="179" t="e">
        <f t="shared" ref="J5:J21" si="3">(I12-$I$3)*86400</f>
        <v>#N/A</v>
      </c>
      <c r="K12" s="180" t="e">
        <f t="shared" ref="K5:K17" si="4">IF(J12&gt;0,J12,99999999)</f>
        <v>#N/A</v>
      </c>
      <c r="L12" s="211" t="e">
        <f t="shared" ref="L5:L17" si="5">K12*H12</f>
        <v>#N/A</v>
      </c>
      <c r="M12" s="187" t="e">
        <f t="shared" si="0"/>
        <v>#N/A</v>
      </c>
      <c r="N12" s="188" t="e">
        <f t="shared" si="1"/>
        <v>#N/A</v>
      </c>
      <c r="O12" s="40"/>
    </row>
    <row r="13" spans="2:15" hidden="1" x14ac:dyDescent="0.2">
      <c r="B13" s="250">
        <v>9</v>
      </c>
      <c r="C13" s="250">
        <v>9</v>
      </c>
      <c r="D13" s="195"/>
      <c r="E13" s="164" t="e">
        <f>IF(VLOOKUP(D13,'ﾚｰﾃｨﾝｸﾞ計算書(TSF)'!$D$6:$H$66,2,FALSE)=0," ",VLOOKUP(D13,'ﾚｰﾃｨﾝｸﾞ計算書(TSF)'!$D$6:$H$66,2,FALSE))</f>
        <v>#N/A</v>
      </c>
      <c r="F13" s="184" t="e">
        <f>VLOOKUP(D13,'ﾚｰﾃｨﾝｸﾞ計算書(TSF)'!$D$6:$H$66,3,FALSE)</f>
        <v>#N/A</v>
      </c>
      <c r="G13" s="185" t="e">
        <f>VLOOKUP(D13,'ﾚｰﾃｨﾝｸﾞ計算書(TSF)'!$D$6:$H$66,4,FALSE)</f>
        <v>#N/A</v>
      </c>
      <c r="H13" s="186" t="e">
        <f t="shared" si="2"/>
        <v>#N/A</v>
      </c>
      <c r="I13" s="196" t="e">
        <f>VLOOKUP(D13,レース着順とタイム!$C$7:$D$43,2,FALSE)</f>
        <v>#N/A</v>
      </c>
      <c r="J13" s="179" t="e">
        <f t="shared" si="3"/>
        <v>#N/A</v>
      </c>
      <c r="K13" s="189" t="e">
        <f t="shared" si="4"/>
        <v>#N/A</v>
      </c>
      <c r="L13" s="212" t="e">
        <f t="shared" si="5"/>
        <v>#N/A</v>
      </c>
      <c r="M13" s="187" t="e">
        <f t="shared" si="0"/>
        <v>#N/A</v>
      </c>
      <c r="N13" s="188" t="e">
        <f t="shared" si="1"/>
        <v>#N/A</v>
      </c>
    </row>
    <row r="14" spans="2:15" ht="14.25" hidden="1" customHeight="1" x14ac:dyDescent="0.2">
      <c r="B14" s="250">
        <v>10</v>
      </c>
      <c r="C14" s="250">
        <v>10</v>
      </c>
      <c r="D14" s="195"/>
      <c r="E14" s="164" t="e">
        <f>IF(VLOOKUP(D14,'ﾚｰﾃｨﾝｸﾞ計算書(TSF)'!$D$6:$H$66,2,FALSE)=0," ",VLOOKUP(D14,'ﾚｰﾃｨﾝｸﾞ計算書(TSF)'!$D$6:$H$66,2,FALSE))</f>
        <v>#N/A</v>
      </c>
      <c r="F14" s="184" t="e">
        <f>VLOOKUP(D14,'ﾚｰﾃｨﾝｸﾞ計算書(TSF)'!$D$6:$H$66,3,FALSE)</f>
        <v>#N/A</v>
      </c>
      <c r="G14" s="185" t="e">
        <f>VLOOKUP(D14,'ﾚｰﾃｨﾝｸﾞ計算書(TSF)'!$D$6:$H$66,4,FALSE)</f>
        <v>#N/A</v>
      </c>
      <c r="H14" s="186" t="e">
        <f t="shared" si="2"/>
        <v>#N/A</v>
      </c>
      <c r="I14" s="196" t="e">
        <f>VLOOKUP(D14,レース着順とタイム!$C$7:$D$43,2,FALSE)</f>
        <v>#N/A</v>
      </c>
      <c r="J14" s="179" t="e">
        <f t="shared" si="3"/>
        <v>#N/A</v>
      </c>
      <c r="K14" s="180" t="e">
        <f t="shared" si="4"/>
        <v>#N/A</v>
      </c>
      <c r="L14" s="211" t="e">
        <f t="shared" si="5"/>
        <v>#N/A</v>
      </c>
      <c r="M14" s="187" t="e">
        <f t="shared" si="0"/>
        <v>#N/A</v>
      </c>
      <c r="N14" s="188" t="e">
        <f t="shared" si="1"/>
        <v>#N/A</v>
      </c>
    </row>
    <row r="15" spans="2:15" hidden="1" x14ac:dyDescent="0.2">
      <c r="B15" s="250">
        <v>11</v>
      </c>
      <c r="C15" s="250">
        <v>11</v>
      </c>
      <c r="D15" s="195"/>
      <c r="E15" s="164" t="e">
        <f>IF(VLOOKUP(D15,'ﾚｰﾃｨﾝｸﾞ計算書(TSF)'!$D$6:$H$66,2,FALSE)=0," ",VLOOKUP(D15,'ﾚｰﾃｨﾝｸﾞ計算書(TSF)'!$D$6:$H$66,2,FALSE))</f>
        <v>#N/A</v>
      </c>
      <c r="F15" s="184" t="e">
        <f>VLOOKUP(D15,'ﾚｰﾃｨﾝｸﾞ計算書(TSF)'!$D$6:$H$66,3,FALSE)</f>
        <v>#N/A</v>
      </c>
      <c r="G15" s="185" t="e">
        <f>VLOOKUP(D15,'ﾚｰﾃｨﾝｸﾞ計算書(TSF)'!$D$6:$H$66,4,FALSE)</f>
        <v>#N/A</v>
      </c>
      <c r="H15" s="186" t="e">
        <f t="shared" si="2"/>
        <v>#N/A</v>
      </c>
      <c r="I15" s="196" t="e">
        <f>VLOOKUP(D15,レース着順とタイム!$C$7:$D$43,2,FALSE)</f>
        <v>#N/A</v>
      </c>
      <c r="J15" s="179" t="e">
        <f t="shared" si="3"/>
        <v>#N/A</v>
      </c>
      <c r="K15" s="180" t="e">
        <f t="shared" si="4"/>
        <v>#N/A</v>
      </c>
      <c r="L15" s="211" t="e">
        <f t="shared" si="5"/>
        <v>#N/A</v>
      </c>
      <c r="M15" s="187" t="e">
        <f t="shared" si="0"/>
        <v>#N/A</v>
      </c>
      <c r="N15" s="188" t="e">
        <f t="shared" si="1"/>
        <v>#N/A</v>
      </c>
    </row>
    <row r="16" spans="2:15" hidden="1" x14ac:dyDescent="0.2">
      <c r="B16" s="250">
        <v>12</v>
      </c>
      <c r="C16" s="250">
        <v>12</v>
      </c>
      <c r="D16" s="195"/>
      <c r="E16" s="164" t="e">
        <f>IF(VLOOKUP(D16,'ﾚｰﾃｨﾝｸﾞ計算書(TSF)'!$D$6:$H$66,2,FALSE)=0," ",VLOOKUP(D16,'ﾚｰﾃｨﾝｸﾞ計算書(TSF)'!$D$6:$H$66,2,FALSE))</f>
        <v>#N/A</v>
      </c>
      <c r="F16" s="184" t="e">
        <f>VLOOKUP(D16,'ﾚｰﾃｨﾝｸﾞ計算書(TSF)'!$D$6:$H$66,3,FALSE)</f>
        <v>#N/A</v>
      </c>
      <c r="G16" s="185" t="e">
        <f>VLOOKUP(D16,'ﾚｰﾃｨﾝｸﾞ計算書(TSF)'!$D$6:$H$66,4,FALSE)</f>
        <v>#N/A</v>
      </c>
      <c r="H16" s="186" t="e">
        <f t="shared" si="2"/>
        <v>#N/A</v>
      </c>
      <c r="I16" s="196" t="e">
        <f>VLOOKUP(D16,レース着順とタイム!$C$7:$D$43,2,FALSE)</f>
        <v>#N/A</v>
      </c>
      <c r="J16" s="179" t="e">
        <f t="shared" si="3"/>
        <v>#N/A</v>
      </c>
      <c r="K16" s="180" t="e">
        <f t="shared" si="4"/>
        <v>#N/A</v>
      </c>
      <c r="L16" s="211" t="e">
        <f t="shared" si="5"/>
        <v>#N/A</v>
      </c>
      <c r="M16" s="187" t="e">
        <f t="shared" si="0"/>
        <v>#N/A</v>
      </c>
      <c r="N16" s="188" t="e">
        <f t="shared" si="1"/>
        <v>#N/A</v>
      </c>
    </row>
    <row r="17" spans="2:14" hidden="1" x14ac:dyDescent="0.2">
      <c r="B17" s="250">
        <v>13</v>
      </c>
      <c r="C17" s="250">
        <v>13</v>
      </c>
      <c r="D17" s="195"/>
      <c r="E17" s="164" t="e">
        <f>IF(VLOOKUP(D17,'ﾚｰﾃｨﾝｸﾞ計算書(TSF)'!$D$6:$H$66,2,FALSE)=0," ",VLOOKUP(D17,'ﾚｰﾃｨﾝｸﾞ計算書(TSF)'!$D$6:$H$66,2,FALSE))</f>
        <v>#N/A</v>
      </c>
      <c r="F17" s="184" t="e">
        <f>VLOOKUP(D17,'ﾚｰﾃｨﾝｸﾞ計算書(TSF)'!$D$6:$H$66,3,FALSE)</f>
        <v>#N/A</v>
      </c>
      <c r="G17" s="185" t="e">
        <f>VLOOKUP(D17,'ﾚｰﾃｨﾝｸﾞ計算書(TSF)'!$D$6:$H$66,4,FALSE)</f>
        <v>#N/A</v>
      </c>
      <c r="H17" s="186" t="e">
        <f t="shared" si="2"/>
        <v>#N/A</v>
      </c>
      <c r="I17" s="196" t="e">
        <f>VLOOKUP(D17,レース着順とタイム!$C$7:$D$43,2,FALSE)</f>
        <v>#N/A</v>
      </c>
      <c r="J17" s="179" t="e">
        <f t="shared" si="3"/>
        <v>#N/A</v>
      </c>
      <c r="K17" s="180" t="e">
        <f t="shared" si="4"/>
        <v>#N/A</v>
      </c>
      <c r="L17" s="211" t="e">
        <f t="shared" si="5"/>
        <v>#N/A</v>
      </c>
      <c r="M17" s="187" t="e">
        <f t="shared" si="0"/>
        <v>#N/A</v>
      </c>
      <c r="N17" s="188" t="e">
        <f t="shared" si="1"/>
        <v>#N/A</v>
      </c>
    </row>
    <row r="18" spans="2:14" hidden="1" x14ac:dyDescent="0.2">
      <c r="B18" s="250">
        <v>14</v>
      </c>
      <c r="C18" s="250">
        <v>14</v>
      </c>
      <c r="D18" s="195"/>
      <c r="E18" s="164" t="e">
        <f>IF(VLOOKUP(D18,'ﾚｰﾃｨﾝｸﾞ計算書(TSF)'!$D$6:$H$66,2,FALSE)=0," ",VLOOKUP(D18,'ﾚｰﾃｨﾝｸﾞ計算書(TSF)'!$D$6:$H$66,2,FALSE))</f>
        <v>#N/A</v>
      </c>
      <c r="F18" s="184" t="e">
        <f>VLOOKUP(D18,'ﾚｰﾃｨﾝｸﾞ計算書(TSF)'!$D$6:$H$66,3,FALSE)</f>
        <v>#N/A</v>
      </c>
      <c r="G18" s="185" t="e">
        <f>VLOOKUP(D18,'ﾚｰﾃｨﾝｸﾞ計算書(TSF)'!$D$6:$H$66,4,FALSE)</f>
        <v>#N/A</v>
      </c>
      <c r="H18" s="186" t="e">
        <f t="shared" si="2"/>
        <v>#N/A</v>
      </c>
      <c r="I18" s="196" t="e">
        <f>VLOOKUP(D18,レース着順とタイム!$C$7:$D$43,2,FALSE)</f>
        <v>#N/A</v>
      </c>
      <c r="J18" s="179" t="e">
        <f t="shared" si="3"/>
        <v>#N/A</v>
      </c>
      <c r="K18" s="180" t="e">
        <f>IF(J18&gt;0,J18,99999999)</f>
        <v>#N/A</v>
      </c>
      <c r="L18" s="211" t="e">
        <f>K18*H18</f>
        <v>#N/A</v>
      </c>
      <c r="M18" s="187" t="e">
        <f>IF(L18=0, "-",L18-L17)</f>
        <v>#N/A</v>
      </c>
      <c r="N18" s="188" t="e">
        <f>IF(L18=0, "-", L18-$L$5)</f>
        <v>#N/A</v>
      </c>
    </row>
    <row r="19" spans="2:14" hidden="1" x14ac:dyDescent="0.2">
      <c r="B19" s="250">
        <v>15</v>
      </c>
      <c r="C19" s="250">
        <v>15</v>
      </c>
      <c r="D19" s="195"/>
      <c r="E19" s="164" t="e">
        <f>IF(VLOOKUP(D19,'ﾚｰﾃｨﾝｸﾞ計算書(TSF)'!$D$6:$H$66,2,FALSE)=0," ",VLOOKUP(D19,'ﾚｰﾃｨﾝｸﾞ計算書(TSF)'!$D$6:$H$66,2,FALSE))</f>
        <v>#N/A</v>
      </c>
      <c r="F19" s="184" t="e">
        <f>VLOOKUP(D19,'ﾚｰﾃｨﾝｸﾞ計算書(TSF)'!$D$6:$H$66,3,FALSE)</f>
        <v>#N/A</v>
      </c>
      <c r="G19" s="185" t="e">
        <f>VLOOKUP(D19,'ﾚｰﾃｨﾝｸﾞ計算書(TSF)'!$D$6:$H$66,4,FALSE)</f>
        <v>#N/A</v>
      </c>
      <c r="H19" s="186" t="e">
        <f t="shared" si="2"/>
        <v>#N/A</v>
      </c>
      <c r="I19" s="196" t="e">
        <f>VLOOKUP(D19,レース着順とタイム!$C$7:$D$43,2,FALSE)</f>
        <v>#N/A</v>
      </c>
      <c r="J19" s="179" t="e">
        <f t="shared" si="3"/>
        <v>#N/A</v>
      </c>
      <c r="K19" s="180" t="e">
        <f>IF(J19&gt;0,J19,99999999)</f>
        <v>#N/A</v>
      </c>
      <c r="L19" s="211" t="e">
        <f>K19*H19</f>
        <v>#N/A</v>
      </c>
      <c r="M19" s="187" t="e">
        <f t="shared" si="0"/>
        <v>#N/A</v>
      </c>
      <c r="N19" s="188" t="e">
        <f t="shared" si="1"/>
        <v>#N/A</v>
      </c>
    </row>
    <row r="20" spans="2:14" hidden="1" x14ac:dyDescent="0.2">
      <c r="B20" s="250">
        <v>16</v>
      </c>
      <c r="C20" s="250">
        <v>16</v>
      </c>
      <c r="D20" s="195"/>
      <c r="E20" s="164" t="e">
        <f>IF(VLOOKUP(D20,'ﾚｰﾃｨﾝｸﾞ計算書(TSF)'!$D$6:$H$66,2,FALSE)=0," ",VLOOKUP(D20,'ﾚｰﾃｨﾝｸﾞ計算書(TSF)'!$D$6:$H$66,2,FALSE))</f>
        <v>#N/A</v>
      </c>
      <c r="F20" s="184" t="e">
        <f>VLOOKUP(D20,'ﾚｰﾃｨﾝｸﾞ計算書(TSF)'!$D$6:$H$66,3,FALSE)</f>
        <v>#N/A</v>
      </c>
      <c r="G20" s="185" t="e">
        <f>VLOOKUP(D20,'ﾚｰﾃｨﾝｸﾞ計算書(TSF)'!$D$6:$H$66,4,FALSE)</f>
        <v>#N/A</v>
      </c>
      <c r="H20" s="186" t="e">
        <f t="shared" si="2"/>
        <v>#N/A</v>
      </c>
      <c r="I20" s="196" t="e">
        <f>VLOOKUP(D20,レース着順とタイム!$C$7:$D$43,2,FALSE)</f>
        <v>#N/A</v>
      </c>
      <c r="J20" s="179" t="e">
        <f t="shared" si="3"/>
        <v>#N/A</v>
      </c>
      <c r="K20" s="180" t="e">
        <f>IF(J20&gt;0,J20,99999999)</f>
        <v>#N/A</v>
      </c>
      <c r="L20" s="211" t="e">
        <f>K20*H20</f>
        <v>#N/A</v>
      </c>
      <c r="M20" s="187" t="e">
        <f t="shared" si="0"/>
        <v>#N/A</v>
      </c>
      <c r="N20" s="188" t="e">
        <f t="shared" si="1"/>
        <v>#N/A</v>
      </c>
    </row>
    <row r="21" spans="2:14" hidden="1" x14ac:dyDescent="0.2">
      <c r="B21" s="250">
        <v>17</v>
      </c>
      <c r="C21" s="250">
        <v>17</v>
      </c>
      <c r="D21" s="195"/>
      <c r="E21" s="164" t="e">
        <f>IF(VLOOKUP(D21,'ﾚｰﾃｨﾝｸﾞ計算書(TSF)'!$D$6:$H$66,2,FALSE)=0," ",VLOOKUP(D21,'ﾚｰﾃｨﾝｸﾞ計算書(TSF)'!$D$6:$H$66,2,FALSE))</f>
        <v>#N/A</v>
      </c>
      <c r="F21" s="184" t="e">
        <f>VLOOKUP(D21,'ﾚｰﾃｨﾝｸﾞ計算書(TSF)'!$D$6:$H$66,3,FALSE)</f>
        <v>#N/A</v>
      </c>
      <c r="G21" s="185" t="e">
        <f>VLOOKUP(D21,'ﾚｰﾃｨﾝｸﾞ計算書(TSF)'!$D$6:$H$66,4,FALSE)</f>
        <v>#N/A</v>
      </c>
      <c r="H21" s="186" t="e">
        <f t="shared" si="2"/>
        <v>#N/A</v>
      </c>
      <c r="I21" s="196" t="e">
        <f>VLOOKUP(D21,レース着順とタイム!$C$7:$D$43,2,FALSE)</f>
        <v>#N/A</v>
      </c>
      <c r="J21" s="179" t="e">
        <f t="shared" si="3"/>
        <v>#N/A</v>
      </c>
      <c r="K21" s="180" t="e">
        <f>IF(J21&gt;0,J21,99999999)</f>
        <v>#N/A</v>
      </c>
      <c r="L21" s="211" t="e">
        <f>K21*H21</f>
        <v>#N/A</v>
      </c>
      <c r="M21" s="187" t="e">
        <f t="shared" si="0"/>
        <v>#N/A</v>
      </c>
      <c r="N21" s="188" t="e">
        <f t="shared" si="1"/>
        <v>#N/A</v>
      </c>
    </row>
    <row r="22" spans="2:14" hidden="1" x14ac:dyDescent="0.2">
      <c r="B22" s="250">
        <v>18</v>
      </c>
      <c r="C22" s="250">
        <v>18</v>
      </c>
      <c r="D22" s="195"/>
      <c r="E22" s="164" t="e">
        <f>IF(VLOOKUP(D22,'ﾚｰﾃｨﾝｸﾞ計算書(TSF)'!$D$6:$H$66,2,FALSE)=0," ",VLOOKUP(D22,'ﾚｰﾃｨﾝｸﾞ計算書(TSF)'!$D$6:$H$66,2,FALSE))</f>
        <v>#N/A</v>
      </c>
      <c r="F22" s="184" t="e">
        <f>VLOOKUP(D22,'ﾚｰﾃｨﾝｸﾞ計算書(TSF)'!$D$6:$H$66,3,FALSE)</f>
        <v>#N/A</v>
      </c>
      <c r="G22" s="185" t="e">
        <f>VLOOKUP(D22,'ﾚｰﾃｨﾝｸﾞ計算書(TSF)'!$D$6:$H$66,4,FALSE)</f>
        <v>#N/A</v>
      </c>
      <c r="H22" s="186" t="e">
        <f t="shared" ref="H22:H41" si="6">600/G22</f>
        <v>#N/A</v>
      </c>
      <c r="I22" s="196" t="e">
        <f>VLOOKUP(D22,レース着順とタイム!$C$7:$D$43,2,FALSE)</f>
        <v>#N/A</v>
      </c>
      <c r="J22" s="179" t="e">
        <f t="shared" ref="J22:J41" si="7">(I22-$I$3)*86400</f>
        <v>#N/A</v>
      </c>
      <c r="K22" s="180" t="e">
        <f t="shared" ref="K22:K41" si="8">IF(J22&gt;0,J22,99999999)</f>
        <v>#N/A</v>
      </c>
      <c r="L22" s="211" t="e">
        <f t="shared" ref="L22:L41" si="9">K22*H22</f>
        <v>#N/A</v>
      </c>
      <c r="M22" s="187" t="e">
        <f t="shared" ref="M22:M41" si="10">IF(L22=0, "-",L22-L21)</f>
        <v>#N/A</v>
      </c>
      <c r="N22" s="188" t="e">
        <f t="shared" ref="N22:N41" si="11">IF(L22=0, "-", L22-$L$5)</f>
        <v>#N/A</v>
      </c>
    </row>
    <row r="23" spans="2:14" hidden="1" x14ac:dyDescent="0.2">
      <c r="B23" s="250">
        <v>19</v>
      </c>
      <c r="C23" s="250">
        <v>19</v>
      </c>
      <c r="D23" s="195"/>
      <c r="E23" s="164" t="e">
        <f>IF(VLOOKUP(D23,'ﾚｰﾃｨﾝｸﾞ計算書(TSF)'!$D$6:$H$66,2,FALSE)=0," ",VLOOKUP(D23,'ﾚｰﾃｨﾝｸﾞ計算書(TSF)'!$D$6:$H$66,2,FALSE))</f>
        <v>#N/A</v>
      </c>
      <c r="F23" s="184" t="e">
        <f>VLOOKUP(D23,'ﾚｰﾃｨﾝｸﾞ計算書(TSF)'!$D$6:$H$66,3,FALSE)</f>
        <v>#N/A</v>
      </c>
      <c r="G23" s="185" t="e">
        <f>VLOOKUP(D23,'ﾚｰﾃｨﾝｸﾞ計算書(TSF)'!$D$6:$H$66,4,FALSE)</f>
        <v>#N/A</v>
      </c>
      <c r="H23" s="186" t="e">
        <f t="shared" si="6"/>
        <v>#N/A</v>
      </c>
      <c r="I23" s="196" t="e">
        <f>VLOOKUP(D23,レース着順とタイム!$C$7:$D$43,2,FALSE)</f>
        <v>#N/A</v>
      </c>
      <c r="J23" s="179" t="e">
        <f t="shared" si="7"/>
        <v>#N/A</v>
      </c>
      <c r="K23" s="180" t="e">
        <f t="shared" si="8"/>
        <v>#N/A</v>
      </c>
      <c r="L23" s="211" t="e">
        <f t="shared" si="9"/>
        <v>#N/A</v>
      </c>
      <c r="M23" s="187" t="e">
        <f t="shared" si="10"/>
        <v>#N/A</v>
      </c>
      <c r="N23" s="188" t="e">
        <f t="shared" si="11"/>
        <v>#N/A</v>
      </c>
    </row>
    <row r="24" spans="2:14" hidden="1" x14ac:dyDescent="0.2">
      <c r="B24" s="250">
        <v>20</v>
      </c>
      <c r="C24" s="250">
        <v>20</v>
      </c>
      <c r="D24" s="195"/>
      <c r="E24" s="164" t="e">
        <f>IF(VLOOKUP(D24,'ﾚｰﾃｨﾝｸﾞ計算書(TSF)'!$D$6:$H$66,2,FALSE)=0," ",VLOOKUP(D24,'ﾚｰﾃｨﾝｸﾞ計算書(TSF)'!$D$6:$H$66,2,FALSE))</f>
        <v>#N/A</v>
      </c>
      <c r="F24" s="184" t="e">
        <f>VLOOKUP(D24,'ﾚｰﾃｨﾝｸﾞ計算書(TSF)'!$D$6:$H$66,3,FALSE)</f>
        <v>#N/A</v>
      </c>
      <c r="G24" s="185" t="e">
        <f>VLOOKUP(D24,'ﾚｰﾃｨﾝｸﾞ計算書(TSF)'!$D$6:$H$66,4,FALSE)</f>
        <v>#N/A</v>
      </c>
      <c r="H24" s="186" t="e">
        <f t="shared" si="6"/>
        <v>#N/A</v>
      </c>
      <c r="I24" s="196" t="e">
        <f>VLOOKUP(D24,レース着順とタイム!$C$7:$D$43,2,FALSE)</f>
        <v>#N/A</v>
      </c>
      <c r="J24" s="179" t="e">
        <f t="shared" si="7"/>
        <v>#N/A</v>
      </c>
      <c r="K24" s="180" t="e">
        <f t="shared" si="8"/>
        <v>#N/A</v>
      </c>
      <c r="L24" s="211" t="e">
        <f t="shared" si="9"/>
        <v>#N/A</v>
      </c>
      <c r="M24" s="187" t="e">
        <f t="shared" si="10"/>
        <v>#N/A</v>
      </c>
      <c r="N24" s="188" t="e">
        <f t="shared" si="11"/>
        <v>#N/A</v>
      </c>
    </row>
    <row r="25" spans="2:14" hidden="1" x14ac:dyDescent="0.2">
      <c r="B25" s="250">
        <v>21</v>
      </c>
      <c r="C25" s="250">
        <v>21</v>
      </c>
      <c r="D25" s="195"/>
      <c r="E25" s="164" t="e">
        <f>IF(VLOOKUP(D25,'ﾚｰﾃｨﾝｸﾞ計算書(TSF)'!$D$6:$H$66,2,FALSE)=0," ",VLOOKUP(D25,'ﾚｰﾃｨﾝｸﾞ計算書(TSF)'!$D$6:$H$66,2,FALSE))</f>
        <v>#N/A</v>
      </c>
      <c r="F25" s="184" t="e">
        <f>VLOOKUP(D25,'ﾚｰﾃｨﾝｸﾞ計算書(TSF)'!$D$6:$H$66,3,FALSE)</f>
        <v>#N/A</v>
      </c>
      <c r="G25" s="185" t="e">
        <f>VLOOKUP(D25,'ﾚｰﾃｨﾝｸﾞ計算書(TSF)'!$D$6:$H$66,4,FALSE)</f>
        <v>#N/A</v>
      </c>
      <c r="H25" s="186" t="e">
        <f t="shared" si="6"/>
        <v>#N/A</v>
      </c>
      <c r="I25" s="196" t="e">
        <f>VLOOKUP(D25,レース着順とタイム!$C$7:$D$43,2,FALSE)</f>
        <v>#N/A</v>
      </c>
      <c r="J25" s="179" t="e">
        <f t="shared" si="7"/>
        <v>#N/A</v>
      </c>
      <c r="K25" s="180" t="e">
        <f t="shared" si="8"/>
        <v>#N/A</v>
      </c>
      <c r="L25" s="211" t="e">
        <f t="shared" si="9"/>
        <v>#N/A</v>
      </c>
      <c r="M25" s="187" t="e">
        <f t="shared" si="10"/>
        <v>#N/A</v>
      </c>
      <c r="N25" s="188" t="e">
        <f t="shared" si="11"/>
        <v>#N/A</v>
      </c>
    </row>
    <row r="26" spans="2:14" hidden="1" x14ac:dyDescent="0.2">
      <c r="B26" s="250">
        <v>22</v>
      </c>
      <c r="C26" s="250">
        <v>22</v>
      </c>
      <c r="D26" s="195"/>
      <c r="E26" s="164" t="e">
        <f>IF(VLOOKUP(D26,'ﾚｰﾃｨﾝｸﾞ計算書(TSF)'!$D$6:$H$66,2,FALSE)=0," ",VLOOKUP(D26,'ﾚｰﾃｨﾝｸﾞ計算書(TSF)'!$D$6:$H$66,2,FALSE))</f>
        <v>#N/A</v>
      </c>
      <c r="F26" s="184" t="e">
        <f>VLOOKUP(D26,'ﾚｰﾃｨﾝｸﾞ計算書(TSF)'!$D$6:$H$66,3,FALSE)</f>
        <v>#N/A</v>
      </c>
      <c r="G26" s="185" t="e">
        <f>VLOOKUP(D26,'ﾚｰﾃｨﾝｸﾞ計算書(TSF)'!$D$6:$H$66,4,FALSE)</f>
        <v>#N/A</v>
      </c>
      <c r="H26" s="186" t="e">
        <f t="shared" si="6"/>
        <v>#N/A</v>
      </c>
      <c r="I26" s="196" t="e">
        <f>VLOOKUP(D26,レース着順とタイム!$C$7:$D$43,2,FALSE)</f>
        <v>#N/A</v>
      </c>
      <c r="J26" s="179" t="e">
        <f t="shared" si="7"/>
        <v>#N/A</v>
      </c>
      <c r="K26" s="180" t="e">
        <f t="shared" si="8"/>
        <v>#N/A</v>
      </c>
      <c r="L26" s="211" t="e">
        <f t="shared" si="9"/>
        <v>#N/A</v>
      </c>
      <c r="M26" s="187" t="e">
        <f t="shared" si="10"/>
        <v>#N/A</v>
      </c>
      <c r="N26" s="188" t="e">
        <f t="shared" si="11"/>
        <v>#N/A</v>
      </c>
    </row>
    <row r="27" spans="2:14" hidden="1" x14ac:dyDescent="0.2">
      <c r="B27" s="250">
        <v>23</v>
      </c>
      <c r="C27" s="250">
        <v>23</v>
      </c>
      <c r="D27" s="195"/>
      <c r="E27" s="164" t="e">
        <f>IF(VLOOKUP(D27,'ﾚｰﾃｨﾝｸﾞ計算書(TSF)'!$D$6:$H$66,2,FALSE)=0," ",VLOOKUP(D27,'ﾚｰﾃｨﾝｸﾞ計算書(TSF)'!$D$6:$H$66,2,FALSE))</f>
        <v>#N/A</v>
      </c>
      <c r="F27" s="184" t="e">
        <f>VLOOKUP(D27,'ﾚｰﾃｨﾝｸﾞ計算書(TSF)'!$D$6:$H$66,3,FALSE)</f>
        <v>#N/A</v>
      </c>
      <c r="G27" s="185" t="e">
        <f>VLOOKUP(D27,'ﾚｰﾃｨﾝｸﾞ計算書(TSF)'!$D$6:$H$66,4,FALSE)</f>
        <v>#N/A</v>
      </c>
      <c r="H27" s="186" t="e">
        <f t="shared" si="6"/>
        <v>#N/A</v>
      </c>
      <c r="I27" s="196" t="e">
        <f>VLOOKUP(D27,レース着順とタイム!$C$7:$D$43,2,FALSE)</f>
        <v>#N/A</v>
      </c>
      <c r="J27" s="179" t="e">
        <f t="shared" si="7"/>
        <v>#N/A</v>
      </c>
      <c r="K27" s="180" t="e">
        <f t="shared" si="8"/>
        <v>#N/A</v>
      </c>
      <c r="L27" s="211" t="e">
        <f t="shared" si="9"/>
        <v>#N/A</v>
      </c>
      <c r="M27" s="187" t="e">
        <f t="shared" si="10"/>
        <v>#N/A</v>
      </c>
      <c r="N27" s="188" t="e">
        <f t="shared" si="11"/>
        <v>#N/A</v>
      </c>
    </row>
    <row r="28" spans="2:14" hidden="1" x14ac:dyDescent="0.2">
      <c r="B28" s="250">
        <v>24</v>
      </c>
      <c r="C28" s="250">
        <v>24</v>
      </c>
      <c r="D28" s="195"/>
      <c r="E28" s="164" t="e">
        <f>IF(VLOOKUP(D28,'ﾚｰﾃｨﾝｸﾞ計算書(TSF)'!$D$6:$H$66,2,FALSE)=0," ",VLOOKUP(D28,'ﾚｰﾃｨﾝｸﾞ計算書(TSF)'!$D$6:$H$66,2,FALSE))</f>
        <v>#N/A</v>
      </c>
      <c r="F28" s="184" t="e">
        <f>VLOOKUP(D28,'ﾚｰﾃｨﾝｸﾞ計算書(TSF)'!$D$6:$H$66,3,FALSE)</f>
        <v>#N/A</v>
      </c>
      <c r="G28" s="185" t="e">
        <f>VLOOKUP(D28,'ﾚｰﾃｨﾝｸﾞ計算書(TSF)'!$D$6:$H$66,4,FALSE)</f>
        <v>#N/A</v>
      </c>
      <c r="H28" s="186" t="e">
        <f t="shared" si="6"/>
        <v>#N/A</v>
      </c>
      <c r="I28" s="196" t="e">
        <f>VLOOKUP(D28,レース着順とタイム!$C$7:$D$43,2,FALSE)</f>
        <v>#N/A</v>
      </c>
      <c r="J28" s="179" t="e">
        <f t="shared" si="7"/>
        <v>#N/A</v>
      </c>
      <c r="K28" s="180" t="e">
        <f t="shared" si="8"/>
        <v>#N/A</v>
      </c>
      <c r="L28" s="211" t="e">
        <f t="shared" si="9"/>
        <v>#N/A</v>
      </c>
      <c r="M28" s="187" t="e">
        <f t="shared" si="10"/>
        <v>#N/A</v>
      </c>
      <c r="N28" s="188" t="e">
        <f t="shared" si="11"/>
        <v>#N/A</v>
      </c>
    </row>
    <row r="29" spans="2:14" hidden="1" x14ac:dyDescent="0.2">
      <c r="B29" s="250">
        <v>25</v>
      </c>
      <c r="C29" s="250">
        <v>25</v>
      </c>
      <c r="D29" s="195"/>
      <c r="E29" s="164" t="e">
        <f>IF(VLOOKUP(D29,'ﾚｰﾃｨﾝｸﾞ計算書(TSF)'!$D$6:$H$66,2,FALSE)=0," ",VLOOKUP(D29,'ﾚｰﾃｨﾝｸﾞ計算書(TSF)'!$D$6:$H$66,2,FALSE))</f>
        <v>#N/A</v>
      </c>
      <c r="F29" s="184" t="e">
        <f>VLOOKUP(D29,'ﾚｰﾃｨﾝｸﾞ計算書(TSF)'!$D$6:$H$66,3,FALSE)</f>
        <v>#N/A</v>
      </c>
      <c r="G29" s="185" t="e">
        <f>VLOOKUP(D29,'ﾚｰﾃｨﾝｸﾞ計算書(TSF)'!$D$6:$H$66,4,FALSE)</f>
        <v>#N/A</v>
      </c>
      <c r="H29" s="186" t="e">
        <f t="shared" si="6"/>
        <v>#N/A</v>
      </c>
      <c r="I29" s="196" t="e">
        <f>VLOOKUP(D29,レース着順とタイム!$C$7:$D$43,2,FALSE)</f>
        <v>#N/A</v>
      </c>
      <c r="J29" s="179" t="e">
        <f t="shared" si="7"/>
        <v>#N/A</v>
      </c>
      <c r="K29" s="180" t="e">
        <f t="shared" si="8"/>
        <v>#N/A</v>
      </c>
      <c r="L29" s="211" t="e">
        <f t="shared" si="9"/>
        <v>#N/A</v>
      </c>
      <c r="M29" s="187" t="e">
        <f t="shared" si="10"/>
        <v>#N/A</v>
      </c>
      <c r="N29" s="188" t="e">
        <f t="shared" si="11"/>
        <v>#N/A</v>
      </c>
    </row>
    <row r="30" spans="2:14" hidden="1" x14ac:dyDescent="0.2">
      <c r="B30" s="250">
        <v>26</v>
      </c>
      <c r="C30" s="250">
        <v>26</v>
      </c>
      <c r="D30" s="195"/>
      <c r="E30" s="164" t="e">
        <f>IF(VLOOKUP(D30,'ﾚｰﾃｨﾝｸﾞ計算書(TSF)'!$D$6:$H$66,2,FALSE)=0," ",VLOOKUP(D30,'ﾚｰﾃｨﾝｸﾞ計算書(TSF)'!$D$6:$H$66,2,FALSE))</f>
        <v>#N/A</v>
      </c>
      <c r="F30" s="184" t="e">
        <f>VLOOKUP(D30,'ﾚｰﾃｨﾝｸﾞ計算書(TSF)'!$D$6:$H$66,3,FALSE)</f>
        <v>#N/A</v>
      </c>
      <c r="G30" s="185" t="e">
        <f>VLOOKUP(D30,'ﾚｰﾃｨﾝｸﾞ計算書(TSF)'!$D$6:$H$66,4,FALSE)</f>
        <v>#N/A</v>
      </c>
      <c r="H30" s="186" t="e">
        <f t="shared" si="6"/>
        <v>#N/A</v>
      </c>
      <c r="I30" s="196" t="e">
        <f>VLOOKUP(D30,レース着順とタイム!$C$7:$D$43,2,FALSE)</f>
        <v>#N/A</v>
      </c>
      <c r="J30" s="179" t="e">
        <f t="shared" si="7"/>
        <v>#N/A</v>
      </c>
      <c r="K30" s="180" t="e">
        <f t="shared" si="8"/>
        <v>#N/A</v>
      </c>
      <c r="L30" s="211" t="e">
        <f t="shared" si="9"/>
        <v>#N/A</v>
      </c>
      <c r="M30" s="187" t="e">
        <f t="shared" si="10"/>
        <v>#N/A</v>
      </c>
      <c r="N30" s="188" t="e">
        <f t="shared" si="11"/>
        <v>#N/A</v>
      </c>
    </row>
    <row r="31" spans="2:14" hidden="1" x14ac:dyDescent="0.2">
      <c r="B31" s="250">
        <v>27</v>
      </c>
      <c r="C31" s="250">
        <v>27</v>
      </c>
      <c r="D31" s="195"/>
      <c r="E31" s="164" t="e">
        <f>IF(VLOOKUP(D31,'ﾚｰﾃｨﾝｸﾞ計算書(TSF)'!$D$6:$H$66,2,FALSE)=0," ",VLOOKUP(D31,'ﾚｰﾃｨﾝｸﾞ計算書(TSF)'!$D$6:$H$66,2,FALSE))</f>
        <v>#N/A</v>
      </c>
      <c r="F31" s="184" t="e">
        <f>VLOOKUP(D31,'ﾚｰﾃｨﾝｸﾞ計算書(TSF)'!$D$6:$H$66,3,FALSE)</f>
        <v>#N/A</v>
      </c>
      <c r="G31" s="185" t="e">
        <f>VLOOKUP(D31,'ﾚｰﾃｨﾝｸﾞ計算書(TSF)'!$D$6:$H$66,4,FALSE)</f>
        <v>#N/A</v>
      </c>
      <c r="H31" s="186" t="e">
        <f t="shared" si="6"/>
        <v>#N/A</v>
      </c>
      <c r="I31" s="196" t="e">
        <f>VLOOKUP(D31,レース着順とタイム!$C$7:$D$43,2,FALSE)</f>
        <v>#N/A</v>
      </c>
      <c r="J31" s="179" t="e">
        <f t="shared" si="7"/>
        <v>#N/A</v>
      </c>
      <c r="K31" s="180" t="e">
        <f t="shared" si="8"/>
        <v>#N/A</v>
      </c>
      <c r="L31" s="211" t="e">
        <f t="shared" si="9"/>
        <v>#N/A</v>
      </c>
      <c r="M31" s="187" t="e">
        <f t="shared" si="10"/>
        <v>#N/A</v>
      </c>
      <c r="N31" s="188" t="e">
        <f t="shared" si="11"/>
        <v>#N/A</v>
      </c>
    </row>
    <row r="32" spans="2:14" hidden="1" x14ac:dyDescent="0.2">
      <c r="B32" s="250">
        <v>28</v>
      </c>
      <c r="C32" s="250">
        <v>28</v>
      </c>
      <c r="D32" s="195"/>
      <c r="E32" s="164" t="e">
        <f>IF(VLOOKUP(D32,'ﾚｰﾃｨﾝｸﾞ計算書(TSF)'!$D$6:$H$66,2,FALSE)=0," ",VLOOKUP(D32,'ﾚｰﾃｨﾝｸﾞ計算書(TSF)'!$D$6:$H$66,2,FALSE))</f>
        <v>#N/A</v>
      </c>
      <c r="F32" s="184" t="e">
        <f>VLOOKUP(D32,'ﾚｰﾃｨﾝｸﾞ計算書(TSF)'!$D$6:$H$66,3,FALSE)</f>
        <v>#N/A</v>
      </c>
      <c r="G32" s="185" t="e">
        <f>VLOOKUP(D32,'ﾚｰﾃｨﾝｸﾞ計算書(TSF)'!$D$6:$H$66,4,FALSE)</f>
        <v>#N/A</v>
      </c>
      <c r="H32" s="186" t="e">
        <f t="shared" si="6"/>
        <v>#N/A</v>
      </c>
      <c r="I32" s="196" t="e">
        <f>VLOOKUP(D32,レース着順とタイム!$C$7:$D$43,2,FALSE)</f>
        <v>#N/A</v>
      </c>
      <c r="J32" s="179" t="e">
        <f t="shared" si="7"/>
        <v>#N/A</v>
      </c>
      <c r="K32" s="180" t="e">
        <f t="shared" si="8"/>
        <v>#N/A</v>
      </c>
      <c r="L32" s="211" t="e">
        <f t="shared" si="9"/>
        <v>#N/A</v>
      </c>
      <c r="M32" s="187" t="e">
        <f t="shared" si="10"/>
        <v>#N/A</v>
      </c>
      <c r="N32" s="188" t="e">
        <f t="shared" si="11"/>
        <v>#N/A</v>
      </c>
    </row>
    <row r="33" spans="2:14" hidden="1" x14ac:dyDescent="0.2">
      <c r="B33" s="250">
        <v>29</v>
      </c>
      <c r="C33" s="250">
        <v>29</v>
      </c>
      <c r="D33" s="195"/>
      <c r="E33" s="164" t="e">
        <f>IF(VLOOKUP(D33,'ﾚｰﾃｨﾝｸﾞ計算書(TSF)'!$D$6:$H$66,2,FALSE)=0," ",VLOOKUP(D33,'ﾚｰﾃｨﾝｸﾞ計算書(TSF)'!$D$6:$H$66,2,FALSE))</f>
        <v>#N/A</v>
      </c>
      <c r="F33" s="184" t="e">
        <f>VLOOKUP(D33,'ﾚｰﾃｨﾝｸﾞ計算書(TSF)'!$D$6:$H$66,3,FALSE)</f>
        <v>#N/A</v>
      </c>
      <c r="G33" s="185" t="e">
        <f>VLOOKUP(D33,'ﾚｰﾃｨﾝｸﾞ計算書(TSF)'!$D$6:$H$66,4,FALSE)</f>
        <v>#N/A</v>
      </c>
      <c r="H33" s="186" t="e">
        <f t="shared" si="6"/>
        <v>#N/A</v>
      </c>
      <c r="I33" s="196" t="e">
        <f>VLOOKUP(D33,レース着順とタイム!$C$7:$D$43,2,FALSE)</f>
        <v>#N/A</v>
      </c>
      <c r="J33" s="179" t="e">
        <f t="shared" si="7"/>
        <v>#N/A</v>
      </c>
      <c r="K33" s="180" t="e">
        <f t="shared" si="8"/>
        <v>#N/A</v>
      </c>
      <c r="L33" s="211" t="e">
        <f t="shared" si="9"/>
        <v>#N/A</v>
      </c>
      <c r="M33" s="187" t="e">
        <f t="shared" si="10"/>
        <v>#N/A</v>
      </c>
      <c r="N33" s="188" t="e">
        <f t="shared" si="11"/>
        <v>#N/A</v>
      </c>
    </row>
    <row r="34" spans="2:14" hidden="1" x14ac:dyDescent="0.2">
      <c r="B34" s="250">
        <v>30</v>
      </c>
      <c r="C34" s="250">
        <v>30</v>
      </c>
      <c r="D34" s="195"/>
      <c r="E34" s="164" t="e">
        <f>IF(VLOOKUP(D34,'ﾚｰﾃｨﾝｸﾞ計算書(TSF)'!$D$6:$H$66,2,FALSE)=0," ",VLOOKUP(D34,'ﾚｰﾃｨﾝｸﾞ計算書(TSF)'!$D$6:$H$66,2,FALSE))</f>
        <v>#N/A</v>
      </c>
      <c r="F34" s="184" t="e">
        <f>VLOOKUP(D34,'ﾚｰﾃｨﾝｸﾞ計算書(TSF)'!$D$6:$H$66,3,FALSE)</f>
        <v>#N/A</v>
      </c>
      <c r="G34" s="185" t="e">
        <f>VLOOKUP(D34,'ﾚｰﾃｨﾝｸﾞ計算書(TSF)'!$D$6:$H$66,4,FALSE)</f>
        <v>#N/A</v>
      </c>
      <c r="H34" s="186" t="e">
        <f t="shared" si="6"/>
        <v>#N/A</v>
      </c>
      <c r="I34" s="196" t="e">
        <f>VLOOKUP(D34,レース着順とタイム!$C$7:$D$43,2,FALSE)</f>
        <v>#N/A</v>
      </c>
      <c r="J34" s="179" t="e">
        <f t="shared" si="7"/>
        <v>#N/A</v>
      </c>
      <c r="K34" s="180" t="e">
        <f t="shared" si="8"/>
        <v>#N/A</v>
      </c>
      <c r="L34" s="211" t="e">
        <f t="shared" si="9"/>
        <v>#N/A</v>
      </c>
      <c r="M34" s="187" t="e">
        <f t="shared" si="10"/>
        <v>#N/A</v>
      </c>
      <c r="N34" s="188" t="e">
        <f t="shared" si="11"/>
        <v>#N/A</v>
      </c>
    </row>
    <row r="35" spans="2:14" hidden="1" x14ac:dyDescent="0.2">
      <c r="B35" s="250">
        <v>31</v>
      </c>
      <c r="C35" s="250">
        <v>31</v>
      </c>
      <c r="D35" s="195"/>
      <c r="E35" s="164" t="e">
        <f>IF(VLOOKUP(D35,'ﾚｰﾃｨﾝｸﾞ計算書(TSF)'!$D$6:$H$66,2,FALSE)=0," ",VLOOKUP(D35,'ﾚｰﾃｨﾝｸﾞ計算書(TSF)'!$D$6:$H$66,2,FALSE))</f>
        <v>#N/A</v>
      </c>
      <c r="F35" s="184" t="e">
        <f>VLOOKUP(D35,'ﾚｰﾃｨﾝｸﾞ計算書(TSF)'!$D$6:$H$66,3,FALSE)</f>
        <v>#N/A</v>
      </c>
      <c r="G35" s="185" t="e">
        <f>VLOOKUP(D35,'ﾚｰﾃｨﾝｸﾞ計算書(TSF)'!$D$6:$H$66,4,FALSE)</f>
        <v>#N/A</v>
      </c>
      <c r="H35" s="186" t="e">
        <f t="shared" si="6"/>
        <v>#N/A</v>
      </c>
      <c r="I35" s="196" t="e">
        <f>VLOOKUP(D35,レース着順とタイム!$C$7:$D$43,2,FALSE)</f>
        <v>#N/A</v>
      </c>
      <c r="J35" s="179" t="e">
        <f t="shared" si="7"/>
        <v>#N/A</v>
      </c>
      <c r="K35" s="180" t="e">
        <f t="shared" si="8"/>
        <v>#N/A</v>
      </c>
      <c r="L35" s="211" t="e">
        <f t="shared" si="9"/>
        <v>#N/A</v>
      </c>
      <c r="M35" s="187" t="e">
        <f t="shared" si="10"/>
        <v>#N/A</v>
      </c>
      <c r="N35" s="188" t="e">
        <f t="shared" si="11"/>
        <v>#N/A</v>
      </c>
    </row>
    <row r="36" spans="2:14" hidden="1" x14ac:dyDescent="0.2">
      <c r="B36" s="250">
        <v>32</v>
      </c>
      <c r="C36" s="250">
        <v>32</v>
      </c>
      <c r="D36" s="195"/>
      <c r="E36" s="164" t="e">
        <f>IF(VLOOKUP(D36,'ﾚｰﾃｨﾝｸﾞ計算書(TSF)'!$D$6:$H$66,2,FALSE)=0," ",VLOOKUP(D36,'ﾚｰﾃｨﾝｸﾞ計算書(TSF)'!$D$6:$H$66,2,FALSE))</f>
        <v>#N/A</v>
      </c>
      <c r="F36" s="184" t="e">
        <f>VLOOKUP(D36,'ﾚｰﾃｨﾝｸﾞ計算書(TSF)'!$D$6:$H$66,3,FALSE)</f>
        <v>#N/A</v>
      </c>
      <c r="G36" s="185" t="e">
        <f>VLOOKUP(D36,'ﾚｰﾃｨﾝｸﾞ計算書(TSF)'!$D$6:$H$66,4,FALSE)</f>
        <v>#N/A</v>
      </c>
      <c r="H36" s="186" t="e">
        <f t="shared" si="6"/>
        <v>#N/A</v>
      </c>
      <c r="I36" s="196" t="e">
        <f>VLOOKUP(D36,レース着順とタイム!$C$7:$D$43,2,FALSE)</f>
        <v>#N/A</v>
      </c>
      <c r="J36" s="179" t="e">
        <f t="shared" si="7"/>
        <v>#N/A</v>
      </c>
      <c r="K36" s="180" t="e">
        <f t="shared" si="8"/>
        <v>#N/A</v>
      </c>
      <c r="L36" s="211" t="e">
        <f t="shared" si="9"/>
        <v>#N/A</v>
      </c>
      <c r="M36" s="187" t="e">
        <f t="shared" si="10"/>
        <v>#N/A</v>
      </c>
      <c r="N36" s="188" t="e">
        <f t="shared" si="11"/>
        <v>#N/A</v>
      </c>
    </row>
    <row r="37" spans="2:14" hidden="1" x14ac:dyDescent="0.2">
      <c r="B37" s="250">
        <v>33</v>
      </c>
      <c r="C37" s="250">
        <v>33</v>
      </c>
      <c r="D37" s="183"/>
      <c r="E37" s="164" t="e">
        <f>IF(VLOOKUP(D37,'ﾚｰﾃｨﾝｸﾞ計算書(TSF)'!$D$6:$H$66,2,FALSE)=0," ",VLOOKUP(D37,'ﾚｰﾃｨﾝｸﾞ計算書(TSF)'!$D$6:$H$66,2,FALSE))</f>
        <v>#N/A</v>
      </c>
      <c r="F37" s="184" t="e">
        <f>VLOOKUP(D37,'ﾚｰﾃｨﾝｸﾞ計算書(TSF)'!$D$6:$H$66,3,FALSE)</f>
        <v>#N/A</v>
      </c>
      <c r="G37" s="185" t="e">
        <f>VLOOKUP(D37,'ﾚｰﾃｨﾝｸﾞ計算書(TSF)'!$D$6:$H$66,4,FALSE)</f>
        <v>#N/A</v>
      </c>
      <c r="H37" s="186" t="e">
        <f t="shared" si="6"/>
        <v>#N/A</v>
      </c>
      <c r="I37" s="196" t="e">
        <f>VLOOKUP(D37,レース着順とタイム!$C$7:$D$43,2,FALSE)</f>
        <v>#N/A</v>
      </c>
      <c r="J37" s="179" t="e">
        <f t="shared" si="7"/>
        <v>#N/A</v>
      </c>
      <c r="K37" s="180" t="e">
        <f t="shared" si="8"/>
        <v>#N/A</v>
      </c>
      <c r="L37" s="211" t="e">
        <f t="shared" si="9"/>
        <v>#N/A</v>
      </c>
      <c r="M37" s="187" t="e">
        <f t="shared" si="10"/>
        <v>#N/A</v>
      </c>
      <c r="N37" s="188" t="e">
        <f t="shared" si="11"/>
        <v>#N/A</v>
      </c>
    </row>
    <row r="38" spans="2:14" hidden="1" x14ac:dyDescent="0.2">
      <c r="B38" s="250">
        <v>34</v>
      </c>
      <c r="C38" s="250">
        <v>34</v>
      </c>
      <c r="D38" s="183"/>
      <c r="E38" s="164" t="e">
        <f>IF(VLOOKUP(D38,'ﾚｰﾃｨﾝｸﾞ計算書(TSF)'!$D$6:$H$66,2,FALSE)=0," ",VLOOKUP(D38,'ﾚｰﾃｨﾝｸﾞ計算書(TSF)'!$D$6:$H$66,2,FALSE))</f>
        <v>#N/A</v>
      </c>
      <c r="F38" s="184" t="e">
        <f>VLOOKUP(D38,'ﾚｰﾃｨﾝｸﾞ計算書(TSF)'!$D$6:$H$66,3,FALSE)</f>
        <v>#N/A</v>
      </c>
      <c r="G38" s="185" t="e">
        <f>VLOOKUP(D38,'ﾚｰﾃｨﾝｸﾞ計算書(TSF)'!$D$6:$H$66,4,FALSE)</f>
        <v>#N/A</v>
      </c>
      <c r="H38" s="186" t="e">
        <f t="shared" si="6"/>
        <v>#N/A</v>
      </c>
      <c r="I38" s="196" t="e">
        <f>VLOOKUP(D38,レース着順とタイム!$C$7:$D$43,2,FALSE)</f>
        <v>#N/A</v>
      </c>
      <c r="J38" s="179" t="e">
        <f t="shared" si="7"/>
        <v>#N/A</v>
      </c>
      <c r="K38" s="180" t="e">
        <f t="shared" si="8"/>
        <v>#N/A</v>
      </c>
      <c r="L38" s="211" t="e">
        <f t="shared" si="9"/>
        <v>#N/A</v>
      </c>
      <c r="M38" s="187" t="e">
        <f t="shared" si="10"/>
        <v>#N/A</v>
      </c>
      <c r="N38" s="188" t="e">
        <f t="shared" si="11"/>
        <v>#N/A</v>
      </c>
    </row>
    <row r="39" spans="2:14" hidden="1" x14ac:dyDescent="0.2">
      <c r="B39" s="250">
        <v>35</v>
      </c>
      <c r="C39" s="250">
        <v>35</v>
      </c>
      <c r="D39" s="183"/>
      <c r="E39" s="164" t="e">
        <f>IF(VLOOKUP(D39,'ﾚｰﾃｨﾝｸﾞ計算書(TSF)'!$D$6:$H$66,2,FALSE)=0," ",VLOOKUP(D39,'ﾚｰﾃｨﾝｸﾞ計算書(TSF)'!$D$6:$H$66,2,FALSE))</f>
        <v>#N/A</v>
      </c>
      <c r="F39" s="184" t="e">
        <f>VLOOKUP(D39,'ﾚｰﾃｨﾝｸﾞ計算書(TSF)'!$D$6:$H$66,3,FALSE)</f>
        <v>#N/A</v>
      </c>
      <c r="G39" s="185" t="e">
        <f>VLOOKUP(D39,'ﾚｰﾃｨﾝｸﾞ計算書(TSF)'!$D$6:$H$66,4,FALSE)</f>
        <v>#N/A</v>
      </c>
      <c r="H39" s="186" t="e">
        <f t="shared" si="6"/>
        <v>#N/A</v>
      </c>
      <c r="I39" s="196" t="e">
        <f>VLOOKUP(D39,レース着順とタイム!$C$7:$D$43,2,FALSE)</f>
        <v>#N/A</v>
      </c>
      <c r="J39" s="179" t="e">
        <f t="shared" si="7"/>
        <v>#N/A</v>
      </c>
      <c r="K39" s="180" t="e">
        <f t="shared" si="8"/>
        <v>#N/A</v>
      </c>
      <c r="L39" s="211" t="e">
        <f t="shared" si="9"/>
        <v>#N/A</v>
      </c>
      <c r="M39" s="187" t="e">
        <f t="shared" si="10"/>
        <v>#N/A</v>
      </c>
      <c r="N39" s="188" t="e">
        <f t="shared" si="11"/>
        <v>#N/A</v>
      </c>
    </row>
    <row r="40" spans="2:14" hidden="1" x14ac:dyDescent="0.2">
      <c r="B40" s="250">
        <v>36</v>
      </c>
      <c r="C40" s="250">
        <v>36</v>
      </c>
      <c r="D40" s="190"/>
      <c r="E40" s="164" t="e">
        <f>IF(VLOOKUP(D40,'ﾚｰﾃｨﾝｸﾞ計算書(TSF)'!$D$6:$H$66,2,FALSE)=0," ",VLOOKUP(D40,'ﾚｰﾃｨﾝｸﾞ計算書(TSF)'!$D$6:$H$66,2,FALSE))</f>
        <v>#N/A</v>
      </c>
      <c r="F40" s="184" t="e">
        <f>VLOOKUP(D40,'ﾚｰﾃｨﾝｸﾞ計算書(TSF)'!$D$6:$H$66,3,FALSE)</f>
        <v>#N/A</v>
      </c>
      <c r="G40" s="185" t="e">
        <f>VLOOKUP(D40,'ﾚｰﾃｨﾝｸﾞ計算書(TSF)'!$D$6:$H$66,4,FALSE)</f>
        <v>#N/A</v>
      </c>
      <c r="H40" s="186" t="e">
        <f t="shared" si="6"/>
        <v>#N/A</v>
      </c>
      <c r="I40" s="196" t="e">
        <f>VLOOKUP(D40,レース着順とタイム!$C$7:$D$43,2,FALSE)</f>
        <v>#N/A</v>
      </c>
      <c r="J40" s="179" t="e">
        <f t="shared" si="7"/>
        <v>#N/A</v>
      </c>
      <c r="K40" s="180" t="e">
        <f t="shared" si="8"/>
        <v>#N/A</v>
      </c>
      <c r="L40" s="211" t="e">
        <f t="shared" si="9"/>
        <v>#N/A</v>
      </c>
      <c r="M40" s="187" t="e">
        <f t="shared" si="10"/>
        <v>#N/A</v>
      </c>
      <c r="N40" s="188" t="e">
        <f t="shared" si="11"/>
        <v>#N/A</v>
      </c>
    </row>
    <row r="41" spans="2:14" ht="13.8" hidden="1" thickBot="1" x14ac:dyDescent="0.25">
      <c r="B41" s="271">
        <v>37</v>
      </c>
      <c r="C41" s="271">
        <v>37</v>
      </c>
      <c r="D41" s="272"/>
      <c r="E41" s="273" t="e">
        <f>IF(VLOOKUP(D41,'ﾚｰﾃｨﾝｸﾞ計算書(TSF)'!$D$6:$H$66,2,FALSE)=0," ",VLOOKUP(D41,'ﾚｰﾃｨﾝｸﾞ計算書(TSF)'!$D$6:$H$66,2,FALSE))</f>
        <v>#N/A</v>
      </c>
      <c r="F41" s="274" t="e">
        <f>VLOOKUP(D41,'ﾚｰﾃｨﾝｸﾞ計算書(TSF)'!$D$6:$H$66,3,FALSE)</f>
        <v>#N/A</v>
      </c>
      <c r="G41" s="275" t="e">
        <f>VLOOKUP(D41,'ﾚｰﾃｨﾝｸﾞ計算書(TSF)'!$D$6:$H$66,4,FALSE)</f>
        <v>#N/A</v>
      </c>
      <c r="H41" s="276" t="e">
        <f t="shared" si="6"/>
        <v>#N/A</v>
      </c>
      <c r="I41" s="277" t="e">
        <f>VLOOKUP(D41,レース着順とタイム!$C$7:$D$43,2,FALSE)</f>
        <v>#N/A</v>
      </c>
      <c r="J41" s="278" t="e">
        <f t="shared" si="7"/>
        <v>#N/A</v>
      </c>
      <c r="K41" s="279" t="e">
        <f t="shared" si="8"/>
        <v>#N/A</v>
      </c>
      <c r="L41" s="280" t="e">
        <f t="shared" si="9"/>
        <v>#N/A</v>
      </c>
      <c r="M41" s="281" t="e">
        <f t="shared" si="10"/>
        <v>#N/A</v>
      </c>
      <c r="N41" s="282" t="e">
        <f t="shared" si="11"/>
        <v>#N/A</v>
      </c>
    </row>
    <row r="43" spans="2:14" ht="14.4" x14ac:dyDescent="0.3">
      <c r="D43" s="125"/>
    </row>
    <row r="44" spans="2:14" x14ac:dyDescent="0.2">
      <c r="C44" t="s">
        <v>17</v>
      </c>
    </row>
    <row r="45" spans="2:14" x14ac:dyDescent="0.2">
      <c r="C45" t="s">
        <v>18</v>
      </c>
      <c r="D45" t="s">
        <v>19</v>
      </c>
    </row>
    <row r="46" spans="2:14" x14ac:dyDescent="0.2">
      <c r="C46" t="s">
        <v>20</v>
      </c>
      <c r="D46" t="s">
        <v>21</v>
      </c>
    </row>
    <row r="47" spans="2:14" x14ac:dyDescent="0.2">
      <c r="C47" t="s">
        <v>22</v>
      </c>
      <c r="D47" t="s">
        <v>23</v>
      </c>
    </row>
    <row r="48" spans="2:14" x14ac:dyDescent="0.2">
      <c r="E48" s="85" t="s">
        <v>64</v>
      </c>
    </row>
    <row r="49" spans="3:4" x14ac:dyDescent="0.2">
      <c r="C49" t="s">
        <v>24</v>
      </c>
      <c r="D49" t="s">
        <v>25</v>
      </c>
    </row>
    <row r="50" spans="3:4" x14ac:dyDescent="0.2">
      <c r="C50" t="s">
        <v>26</v>
      </c>
      <c r="D50" t="s">
        <v>27</v>
      </c>
    </row>
    <row r="51" spans="3:4" x14ac:dyDescent="0.2">
      <c r="C51" t="s">
        <v>28</v>
      </c>
      <c r="D51" t="s">
        <v>29</v>
      </c>
    </row>
    <row r="52" spans="3:4" x14ac:dyDescent="0.2">
      <c r="C52" t="s">
        <v>30</v>
      </c>
      <c r="D52" t="s">
        <v>31</v>
      </c>
    </row>
    <row r="53" spans="3:4" x14ac:dyDescent="0.2">
      <c r="C53" t="s">
        <v>32</v>
      </c>
      <c r="D53" t="s">
        <v>33</v>
      </c>
    </row>
    <row r="54" spans="3:4" x14ac:dyDescent="0.2">
      <c r="C54" t="s">
        <v>34</v>
      </c>
      <c r="D54" t="s">
        <v>35</v>
      </c>
    </row>
    <row r="55" spans="3:4" x14ac:dyDescent="0.2">
      <c r="C55" t="s">
        <v>36</v>
      </c>
      <c r="D55" t="s">
        <v>37</v>
      </c>
    </row>
    <row r="56" spans="3:4" x14ac:dyDescent="0.2">
      <c r="C56" t="s">
        <v>38</v>
      </c>
      <c r="D56" t="s">
        <v>39</v>
      </c>
    </row>
    <row r="57" spans="3:4" x14ac:dyDescent="0.2">
      <c r="C57" t="s">
        <v>40</v>
      </c>
      <c r="D57" t="s">
        <v>41</v>
      </c>
    </row>
    <row r="59" spans="3:4" x14ac:dyDescent="0.2">
      <c r="D59" t="s">
        <v>42</v>
      </c>
    </row>
  </sheetData>
  <sortState xmlns:xlrd2="http://schemas.microsoft.com/office/spreadsheetml/2017/richdata2" ref="C5:L11">
    <sortCondition ref="L5:L11"/>
  </sortState>
  <mergeCells count="2">
    <mergeCell ref="B2:I2"/>
    <mergeCell ref="B3:D3"/>
  </mergeCells>
  <phoneticPr fontId="2"/>
  <hyperlinks>
    <hyperlink ref="E48" r:id="rId1" xr:uid="{00000000-0004-0000-0200-000000000000}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84"/>
  <sheetViews>
    <sheetView topLeftCell="A5" zoomScaleNormal="100" zoomScaleSheetLayoutView="100" workbookViewId="0">
      <selection activeCell="D25" sqref="D25"/>
    </sheetView>
  </sheetViews>
  <sheetFormatPr defaultRowHeight="13.2" x14ac:dyDescent="0.2"/>
  <cols>
    <col min="1" max="1" width="2.33203125" customWidth="1"/>
    <col min="2" max="3" width="5.21875" customWidth="1"/>
    <col min="4" max="4" width="18.6640625" customWidth="1"/>
    <col min="5" max="5" width="8.88671875" style="40" customWidth="1"/>
    <col min="6" max="6" width="19.33203125" customWidth="1"/>
    <col min="7" max="7" width="7.44140625" customWidth="1"/>
    <col min="8" max="8" width="19.44140625" style="41" customWidth="1"/>
    <col min="9" max="9" width="16.77734375" style="42" hidden="1" customWidth="1"/>
    <col min="10" max="10" width="5.21875" style="1" hidden="1" customWidth="1"/>
    <col min="11" max="11" width="11.88671875" hidden="1" customWidth="1"/>
    <col min="12" max="12" width="11" style="1" customWidth="1"/>
    <col min="13" max="13" width="11.88671875" customWidth="1"/>
  </cols>
  <sheetData>
    <row r="2" spans="2:12" ht="16.2" x14ac:dyDescent="0.2">
      <c r="B2" s="323" t="s">
        <v>249</v>
      </c>
      <c r="C2" s="323"/>
      <c r="D2" s="323"/>
      <c r="E2" s="323"/>
      <c r="F2" s="323"/>
      <c r="G2" s="323"/>
      <c r="H2" s="323"/>
      <c r="I2" s="323"/>
    </row>
    <row r="3" spans="2:12" ht="22.65" customHeight="1" thickBot="1" x14ac:dyDescent="0.25">
      <c r="B3" s="322" t="s">
        <v>63</v>
      </c>
      <c r="C3" s="322"/>
      <c r="D3" s="322"/>
      <c r="E3" s="2"/>
      <c r="F3" s="3"/>
      <c r="G3" s="3"/>
      <c r="H3" s="81"/>
      <c r="I3" s="4"/>
      <c r="J3" s="4"/>
      <c r="K3" s="4"/>
      <c r="L3" s="4"/>
    </row>
    <row r="4" spans="2:12" ht="13.8" thickBot="1" x14ac:dyDescent="0.25">
      <c r="B4" s="5" t="s">
        <v>45</v>
      </c>
      <c r="C4" s="6" t="s">
        <v>4</v>
      </c>
      <c r="D4" s="7" t="s">
        <v>5</v>
      </c>
      <c r="E4" s="8" t="s">
        <v>46</v>
      </c>
      <c r="F4" s="6" t="s">
        <v>47</v>
      </c>
      <c r="G4" s="9" t="s">
        <v>48</v>
      </c>
      <c r="H4" s="10" t="s">
        <v>53</v>
      </c>
      <c r="I4" s="11" t="s">
        <v>55</v>
      </c>
      <c r="J4" s="12" t="s">
        <v>7</v>
      </c>
      <c r="K4" s="13" t="s">
        <v>7</v>
      </c>
      <c r="L4" s="14" t="s">
        <v>56</v>
      </c>
    </row>
    <row r="5" spans="2:12" x14ac:dyDescent="0.2">
      <c r="B5" s="298"/>
      <c r="C5" s="299"/>
      <c r="D5" s="92" t="s">
        <v>130</v>
      </c>
      <c r="E5" s="2"/>
      <c r="F5" s="260" t="s">
        <v>229</v>
      </c>
      <c r="G5" s="312"/>
      <c r="H5" s="300"/>
      <c r="I5" s="301"/>
      <c r="J5" s="302"/>
      <c r="K5" s="303"/>
      <c r="L5" s="304"/>
    </row>
    <row r="6" spans="2:12" x14ac:dyDescent="0.2">
      <c r="B6" s="15"/>
      <c r="C6" s="16"/>
      <c r="D6" s="24" t="s">
        <v>65</v>
      </c>
      <c r="E6" s="17" t="s">
        <v>66</v>
      </c>
      <c r="F6" s="16" t="s">
        <v>67</v>
      </c>
      <c r="G6" s="18">
        <v>850</v>
      </c>
      <c r="H6" s="19">
        <f t="shared" ref="H6:H66" si="0">600/G6</f>
        <v>0.70588235294117652</v>
      </c>
      <c r="I6" s="20"/>
      <c r="J6" s="21">
        <f t="shared" ref="J6:J66" si="1">(I6-$I$3)*86400</f>
        <v>0</v>
      </c>
      <c r="K6" s="22">
        <f t="shared" ref="K6:K66" si="2">IF(J6&gt;0,J6,0)</f>
        <v>0</v>
      </c>
      <c r="L6" s="23">
        <f t="shared" ref="L6:L66" si="3">K6*H6</f>
        <v>0</v>
      </c>
    </row>
    <row r="7" spans="2:12" x14ac:dyDescent="0.2">
      <c r="B7" s="15"/>
      <c r="C7" s="16"/>
      <c r="D7" s="24" t="s">
        <v>273</v>
      </c>
      <c r="E7" s="17" t="s">
        <v>69</v>
      </c>
      <c r="F7" s="16" t="s">
        <v>70</v>
      </c>
      <c r="G7" s="18">
        <v>677</v>
      </c>
      <c r="H7" s="19">
        <f t="shared" si="0"/>
        <v>0.88626292466765144</v>
      </c>
      <c r="I7" s="20"/>
      <c r="J7" s="21">
        <f t="shared" si="1"/>
        <v>0</v>
      </c>
      <c r="K7" s="22">
        <f t="shared" si="2"/>
        <v>0</v>
      </c>
      <c r="L7" s="23">
        <f t="shared" si="3"/>
        <v>0</v>
      </c>
    </row>
    <row r="8" spans="2:12" x14ac:dyDescent="0.2">
      <c r="B8" s="15"/>
      <c r="C8" s="16"/>
      <c r="D8" s="24" t="s">
        <v>71</v>
      </c>
      <c r="E8" s="17" t="s">
        <v>72</v>
      </c>
      <c r="F8" s="16" t="s">
        <v>73</v>
      </c>
      <c r="G8" s="18">
        <v>695</v>
      </c>
      <c r="H8" s="19">
        <f t="shared" si="0"/>
        <v>0.86330935251798557</v>
      </c>
      <c r="I8" s="20"/>
      <c r="J8" s="21">
        <f t="shared" si="1"/>
        <v>0</v>
      </c>
      <c r="K8" s="22">
        <f t="shared" si="2"/>
        <v>0</v>
      </c>
      <c r="L8" s="23">
        <f t="shared" si="3"/>
        <v>0</v>
      </c>
    </row>
    <row r="9" spans="2:12" x14ac:dyDescent="0.2">
      <c r="B9" s="15"/>
      <c r="C9" s="16"/>
      <c r="D9" s="24" t="s">
        <v>74</v>
      </c>
      <c r="E9" s="17" t="s">
        <v>75</v>
      </c>
      <c r="F9" s="16" t="s">
        <v>76</v>
      </c>
      <c r="G9" s="18">
        <v>738</v>
      </c>
      <c r="H9" s="19">
        <f t="shared" si="0"/>
        <v>0.81300813008130079</v>
      </c>
      <c r="I9" s="20"/>
      <c r="J9" s="21">
        <f t="shared" si="1"/>
        <v>0</v>
      </c>
      <c r="K9" s="22">
        <f t="shared" si="2"/>
        <v>0</v>
      </c>
      <c r="L9" s="23">
        <f t="shared" si="3"/>
        <v>0</v>
      </c>
    </row>
    <row r="10" spans="2:12" x14ac:dyDescent="0.2">
      <c r="B10" s="15"/>
      <c r="C10" s="16"/>
      <c r="D10" s="24" t="s">
        <v>125</v>
      </c>
      <c r="E10" s="17"/>
      <c r="F10" s="16" t="s">
        <v>126</v>
      </c>
      <c r="G10" s="18">
        <v>785</v>
      </c>
      <c r="H10" s="19">
        <f t="shared" ref="H10" si="4">600/G10</f>
        <v>0.76433121019108285</v>
      </c>
      <c r="I10" s="20"/>
      <c r="J10" s="21">
        <f t="shared" ref="J10" si="5">(I10-$I$3)*86400</f>
        <v>0</v>
      </c>
      <c r="K10" s="22">
        <f t="shared" ref="K10" si="6">IF(J10&gt;0,J10,0)</f>
        <v>0</v>
      </c>
      <c r="L10" s="23">
        <f t="shared" ref="L10" si="7">K10*H10</f>
        <v>0</v>
      </c>
    </row>
    <row r="11" spans="2:12" x14ac:dyDescent="0.2">
      <c r="B11" s="25"/>
      <c r="C11" s="16"/>
      <c r="D11" s="251" t="s">
        <v>256</v>
      </c>
      <c r="E11" s="27"/>
      <c r="F11" s="26"/>
      <c r="G11" s="28"/>
      <c r="H11" s="29"/>
      <c r="I11" s="20"/>
      <c r="J11" s="21"/>
      <c r="K11" s="30"/>
      <c r="L11" s="31"/>
    </row>
    <row r="12" spans="2:12" x14ac:dyDescent="0.2">
      <c r="B12" s="25"/>
      <c r="C12" s="16"/>
      <c r="D12" s="251"/>
      <c r="E12" s="27"/>
      <c r="F12" s="26"/>
      <c r="G12" s="28"/>
      <c r="H12" s="29"/>
      <c r="I12" s="20"/>
      <c r="J12" s="21"/>
      <c r="K12" s="30"/>
      <c r="L12" s="31"/>
    </row>
    <row r="13" spans="2:12" x14ac:dyDescent="0.2">
      <c r="B13" s="25"/>
      <c r="C13" s="16"/>
      <c r="D13" s="251" t="s">
        <v>77</v>
      </c>
      <c r="E13" s="27" t="s">
        <v>78</v>
      </c>
      <c r="F13" s="26" t="s">
        <v>79</v>
      </c>
      <c r="G13" s="28">
        <v>720</v>
      </c>
      <c r="H13" s="29">
        <f t="shared" si="0"/>
        <v>0.83333333333333337</v>
      </c>
      <c r="I13" s="20"/>
      <c r="J13" s="21">
        <f t="shared" si="1"/>
        <v>0</v>
      </c>
      <c r="K13" s="30">
        <f t="shared" si="2"/>
        <v>0</v>
      </c>
      <c r="L13" s="31">
        <f t="shared" si="3"/>
        <v>0</v>
      </c>
    </row>
    <row r="14" spans="2:12" x14ac:dyDescent="0.2">
      <c r="B14" s="15"/>
      <c r="C14" s="16"/>
      <c r="D14" s="24" t="s">
        <v>80</v>
      </c>
      <c r="E14" s="17" t="s">
        <v>81</v>
      </c>
      <c r="F14" s="16" t="s">
        <v>82</v>
      </c>
      <c r="G14" s="18">
        <v>725</v>
      </c>
      <c r="H14" s="19">
        <f t="shared" si="0"/>
        <v>0.82758620689655171</v>
      </c>
      <c r="I14" s="20"/>
      <c r="J14" s="21">
        <f t="shared" si="1"/>
        <v>0</v>
      </c>
      <c r="K14" s="22">
        <f t="shared" si="2"/>
        <v>0</v>
      </c>
      <c r="L14" s="23">
        <f t="shared" si="3"/>
        <v>0</v>
      </c>
    </row>
    <row r="15" spans="2:12" x14ac:dyDescent="0.2">
      <c r="B15" s="15"/>
      <c r="C15" s="16"/>
      <c r="D15" s="24" t="s">
        <v>83</v>
      </c>
      <c r="E15" s="17" t="s">
        <v>84</v>
      </c>
      <c r="F15" s="16" t="s">
        <v>85</v>
      </c>
      <c r="G15" s="18">
        <v>720</v>
      </c>
      <c r="H15" s="19">
        <f t="shared" si="0"/>
        <v>0.83333333333333337</v>
      </c>
      <c r="I15" s="20"/>
      <c r="J15" s="21">
        <f t="shared" si="1"/>
        <v>0</v>
      </c>
      <c r="K15" s="22">
        <f t="shared" si="2"/>
        <v>0</v>
      </c>
      <c r="L15" s="23">
        <f t="shared" si="3"/>
        <v>0</v>
      </c>
    </row>
    <row r="16" spans="2:12" x14ac:dyDescent="0.2">
      <c r="B16" s="15"/>
      <c r="C16" s="16"/>
      <c r="D16" s="24" t="s">
        <v>127</v>
      </c>
      <c r="E16" s="17"/>
      <c r="F16" s="16" t="s">
        <v>128</v>
      </c>
      <c r="G16" s="18">
        <v>695</v>
      </c>
      <c r="H16" s="19">
        <f t="shared" ref="H16" si="8">600/G16</f>
        <v>0.86330935251798557</v>
      </c>
      <c r="I16" s="20"/>
      <c r="J16" s="21">
        <f t="shared" ref="J16" si="9">(I16-$I$3)*86400</f>
        <v>0</v>
      </c>
      <c r="K16" s="22">
        <f t="shared" ref="K16" si="10">IF(J16&gt;0,J16,0)</f>
        <v>0</v>
      </c>
      <c r="L16" s="23">
        <f t="shared" ref="L16" si="11">K16*H16</f>
        <v>0</v>
      </c>
    </row>
    <row r="17" spans="2:12" ht="14.25" customHeight="1" x14ac:dyDescent="0.2">
      <c r="B17" s="15"/>
      <c r="C17" s="16"/>
      <c r="D17" s="24" t="s">
        <v>86</v>
      </c>
      <c r="E17" s="17" t="s">
        <v>87</v>
      </c>
      <c r="F17" s="16" t="s">
        <v>88</v>
      </c>
      <c r="G17" s="18">
        <v>677</v>
      </c>
      <c r="H17" s="19">
        <f t="shared" si="0"/>
        <v>0.88626292466765144</v>
      </c>
      <c r="I17" s="20"/>
      <c r="J17" s="21">
        <f t="shared" si="1"/>
        <v>0</v>
      </c>
      <c r="K17" s="22">
        <f t="shared" si="2"/>
        <v>0</v>
      </c>
      <c r="L17" s="23">
        <f t="shared" si="3"/>
        <v>0</v>
      </c>
    </row>
    <row r="18" spans="2:12" x14ac:dyDescent="0.2">
      <c r="B18" s="15"/>
      <c r="C18" s="16"/>
      <c r="D18" s="24"/>
      <c r="E18" s="17"/>
      <c r="F18" s="16"/>
      <c r="G18" s="18"/>
      <c r="H18" s="19"/>
      <c r="I18" s="20"/>
      <c r="J18" s="21">
        <f t="shared" si="1"/>
        <v>0</v>
      </c>
      <c r="K18" s="22">
        <f t="shared" si="2"/>
        <v>0</v>
      </c>
      <c r="L18" s="23">
        <f t="shared" si="3"/>
        <v>0</v>
      </c>
    </row>
    <row r="19" spans="2:12" x14ac:dyDescent="0.2">
      <c r="B19" s="15"/>
      <c r="C19" s="16"/>
      <c r="D19" s="24"/>
      <c r="E19" s="17"/>
      <c r="F19" s="16"/>
      <c r="G19" s="18"/>
      <c r="H19" s="19"/>
      <c r="I19" s="20"/>
      <c r="J19" s="21">
        <f t="shared" si="1"/>
        <v>0</v>
      </c>
      <c r="K19" s="22">
        <f t="shared" si="2"/>
        <v>0</v>
      </c>
      <c r="L19" s="23">
        <f t="shared" si="3"/>
        <v>0</v>
      </c>
    </row>
    <row r="20" spans="2:12" x14ac:dyDescent="0.2">
      <c r="B20" s="15"/>
      <c r="C20" s="16"/>
      <c r="D20" s="24" t="s">
        <v>89</v>
      </c>
      <c r="E20" s="17" t="s">
        <v>90</v>
      </c>
      <c r="F20" s="16" t="s">
        <v>261</v>
      </c>
      <c r="G20" s="18">
        <v>633</v>
      </c>
      <c r="H20" s="19">
        <f t="shared" si="0"/>
        <v>0.94786729857819907</v>
      </c>
      <c r="I20" s="20"/>
      <c r="J20" s="21">
        <f t="shared" si="1"/>
        <v>0</v>
      </c>
      <c r="K20" s="22">
        <f t="shared" si="2"/>
        <v>0</v>
      </c>
      <c r="L20" s="23">
        <f t="shared" si="3"/>
        <v>0</v>
      </c>
    </row>
    <row r="21" spans="2:12" x14ac:dyDescent="0.2">
      <c r="B21" s="15"/>
      <c r="C21" s="16"/>
      <c r="D21" s="24" t="s">
        <v>91</v>
      </c>
      <c r="E21" s="17" t="s">
        <v>92</v>
      </c>
      <c r="F21" s="16" t="s">
        <v>93</v>
      </c>
      <c r="G21" s="18">
        <v>643</v>
      </c>
      <c r="H21" s="19">
        <f t="shared" si="0"/>
        <v>0.93312597200622083</v>
      </c>
      <c r="I21" s="20"/>
      <c r="J21" s="21">
        <f t="shared" si="1"/>
        <v>0</v>
      </c>
      <c r="K21" s="22">
        <f t="shared" si="2"/>
        <v>0</v>
      </c>
      <c r="L21" s="23">
        <f t="shared" si="3"/>
        <v>0</v>
      </c>
    </row>
    <row r="22" spans="2:12" x14ac:dyDescent="0.2">
      <c r="B22" s="15"/>
      <c r="C22" s="16"/>
      <c r="D22" s="24" t="s">
        <v>94</v>
      </c>
      <c r="E22" s="17" t="s">
        <v>95</v>
      </c>
      <c r="F22" s="16" t="s">
        <v>88</v>
      </c>
      <c r="G22" s="18">
        <v>677</v>
      </c>
      <c r="H22" s="19">
        <f t="shared" si="0"/>
        <v>0.88626292466765144</v>
      </c>
      <c r="I22" s="20"/>
      <c r="J22" s="21">
        <f t="shared" si="1"/>
        <v>0</v>
      </c>
      <c r="K22" s="22">
        <f t="shared" si="2"/>
        <v>0</v>
      </c>
      <c r="L22" s="23">
        <f t="shared" si="3"/>
        <v>0</v>
      </c>
    </row>
    <row r="23" spans="2:12" x14ac:dyDescent="0.2">
      <c r="B23" s="15"/>
      <c r="C23" s="16"/>
      <c r="D23" s="24" t="s">
        <v>96</v>
      </c>
      <c r="E23" s="17" t="s">
        <v>97</v>
      </c>
      <c r="F23" s="16" t="s">
        <v>98</v>
      </c>
      <c r="G23" s="18">
        <v>663</v>
      </c>
      <c r="H23" s="19">
        <f t="shared" si="0"/>
        <v>0.90497737556561086</v>
      </c>
      <c r="I23" s="20"/>
      <c r="J23" s="21">
        <f t="shared" si="1"/>
        <v>0</v>
      </c>
      <c r="K23" s="22">
        <f t="shared" si="2"/>
        <v>0</v>
      </c>
      <c r="L23" s="23">
        <f t="shared" si="3"/>
        <v>0</v>
      </c>
    </row>
    <row r="24" spans="2:12" x14ac:dyDescent="0.2">
      <c r="B24" s="15"/>
      <c r="C24" s="16"/>
      <c r="D24" s="15" t="s">
        <v>129</v>
      </c>
      <c r="E24" s="17"/>
      <c r="F24" s="16"/>
      <c r="G24" s="18"/>
      <c r="H24" s="19"/>
      <c r="I24" s="20"/>
      <c r="J24" s="21"/>
      <c r="K24" s="22"/>
      <c r="L24" s="23"/>
    </row>
    <row r="25" spans="2:12" x14ac:dyDescent="0.2">
      <c r="B25" s="15"/>
      <c r="C25" s="16"/>
      <c r="D25" s="24" t="s">
        <v>251</v>
      </c>
      <c r="E25" s="17"/>
      <c r="F25" s="16" t="s">
        <v>262</v>
      </c>
      <c r="G25" s="18">
        <v>680</v>
      </c>
      <c r="H25" s="19">
        <f t="shared" si="0"/>
        <v>0.88235294117647056</v>
      </c>
      <c r="I25" s="20"/>
      <c r="J25" s="21">
        <f t="shared" si="1"/>
        <v>0</v>
      </c>
      <c r="K25" s="22">
        <f t="shared" si="2"/>
        <v>0</v>
      </c>
      <c r="L25" s="23">
        <f t="shared" si="3"/>
        <v>0</v>
      </c>
    </row>
    <row r="26" spans="2:12" x14ac:dyDescent="0.2">
      <c r="B26" s="15"/>
      <c r="C26" s="16"/>
      <c r="D26" s="24" t="s">
        <v>99</v>
      </c>
      <c r="E26" s="17"/>
      <c r="F26" s="16" t="s">
        <v>100</v>
      </c>
      <c r="G26" s="18">
        <v>780</v>
      </c>
      <c r="H26" s="19">
        <f t="shared" si="0"/>
        <v>0.76923076923076927</v>
      </c>
      <c r="I26" s="20"/>
      <c r="J26" s="21">
        <f t="shared" si="1"/>
        <v>0</v>
      </c>
      <c r="K26" s="22">
        <f t="shared" si="2"/>
        <v>0</v>
      </c>
      <c r="L26" s="23">
        <f t="shared" si="3"/>
        <v>0</v>
      </c>
    </row>
    <row r="27" spans="2:12" x14ac:dyDescent="0.2">
      <c r="B27" s="15"/>
      <c r="C27" s="16"/>
      <c r="D27" s="15" t="s">
        <v>101</v>
      </c>
      <c r="E27" s="126"/>
      <c r="F27" s="16" t="s">
        <v>102</v>
      </c>
      <c r="G27" s="18">
        <v>780</v>
      </c>
      <c r="H27" s="19">
        <f t="shared" si="0"/>
        <v>0.76923076923076927</v>
      </c>
      <c r="I27" s="20"/>
      <c r="J27" s="21">
        <f t="shared" si="1"/>
        <v>0</v>
      </c>
      <c r="K27" s="22">
        <f t="shared" si="2"/>
        <v>0</v>
      </c>
      <c r="L27" s="23">
        <f t="shared" si="3"/>
        <v>0</v>
      </c>
    </row>
    <row r="28" spans="2:12" x14ac:dyDescent="0.2">
      <c r="B28" s="15"/>
      <c r="C28" s="16"/>
      <c r="D28" s="15" t="s">
        <v>103</v>
      </c>
      <c r="E28" s="17" t="s">
        <v>104</v>
      </c>
      <c r="F28" s="32" t="s">
        <v>105</v>
      </c>
      <c r="G28" s="33">
        <v>740</v>
      </c>
      <c r="H28" s="19">
        <f t="shared" si="0"/>
        <v>0.81081081081081086</v>
      </c>
      <c r="I28" s="20"/>
      <c r="J28" s="21">
        <f t="shared" si="1"/>
        <v>0</v>
      </c>
      <c r="K28" s="22">
        <f t="shared" si="2"/>
        <v>0</v>
      </c>
      <c r="L28" s="23">
        <f t="shared" si="3"/>
        <v>0</v>
      </c>
    </row>
    <row r="29" spans="2:12" x14ac:dyDescent="0.2">
      <c r="B29" s="15"/>
      <c r="C29" s="16"/>
      <c r="D29" s="24" t="s">
        <v>106</v>
      </c>
      <c r="E29" s="17"/>
      <c r="F29" s="16" t="s">
        <v>107</v>
      </c>
      <c r="G29" s="18">
        <v>780</v>
      </c>
      <c r="H29" s="19">
        <f t="shared" si="0"/>
        <v>0.76923076923076927</v>
      </c>
      <c r="I29" s="20"/>
      <c r="J29" s="21">
        <f t="shared" si="1"/>
        <v>0</v>
      </c>
      <c r="K29" s="22">
        <f t="shared" si="2"/>
        <v>0</v>
      </c>
      <c r="L29" s="23">
        <f t="shared" si="3"/>
        <v>0</v>
      </c>
    </row>
    <row r="30" spans="2:12" x14ac:dyDescent="0.2">
      <c r="B30" s="15"/>
      <c r="C30" s="16"/>
      <c r="D30" s="24" t="s">
        <v>108</v>
      </c>
      <c r="E30" s="17" t="s">
        <v>109</v>
      </c>
      <c r="F30" s="16" t="s">
        <v>110</v>
      </c>
      <c r="G30" s="18">
        <v>780</v>
      </c>
      <c r="H30" s="19">
        <f t="shared" si="0"/>
        <v>0.76923076923076927</v>
      </c>
      <c r="I30" s="20"/>
      <c r="J30" s="21">
        <f t="shared" si="1"/>
        <v>0</v>
      </c>
      <c r="K30" s="22">
        <f t="shared" si="2"/>
        <v>0</v>
      </c>
      <c r="L30" s="23">
        <f t="shared" si="3"/>
        <v>0</v>
      </c>
    </row>
    <row r="31" spans="2:12" x14ac:dyDescent="0.2">
      <c r="B31" s="15"/>
      <c r="C31" s="16"/>
      <c r="D31" s="15" t="s">
        <v>111</v>
      </c>
      <c r="E31" s="126">
        <v>1129</v>
      </c>
      <c r="F31" s="16" t="s">
        <v>112</v>
      </c>
      <c r="G31" s="252">
        <v>740</v>
      </c>
      <c r="H31" s="19">
        <f t="shared" si="0"/>
        <v>0.81081081081081086</v>
      </c>
      <c r="I31" s="20"/>
      <c r="J31" s="21">
        <f t="shared" si="1"/>
        <v>0</v>
      </c>
      <c r="K31" s="22">
        <f t="shared" si="2"/>
        <v>0</v>
      </c>
      <c r="L31" s="23">
        <f t="shared" si="3"/>
        <v>0</v>
      </c>
    </row>
    <row r="32" spans="2:12" x14ac:dyDescent="0.2">
      <c r="B32" s="15"/>
      <c r="C32" s="16"/>
      <c r="D32" s="24" t="s">
        <v>113</v>
      </c>
      <c r="E32" s="17" t="s">
        <v>114</v>
      </c>
      <c r="F32" s="16" t="s">
        <v>115</v>
      </c>
      <c r="G32" s="18">
        <v>677</v>
      </c>
      <c r="H32" s="19">
        <f t="shared" si="0"/>
        <v>0.88626292466765144</v>
      </c>
      <c r="I32" s="20"/>
      <c r="J32" s="21">
        <f t="shared" si="1"/>
        <v>0</v>
      </c>
      <c r="K32" s="22">
        <f t="shared" si="2"/>
        <v>0</v>
      </c>
      <c r="L32" s="23">
        <f t="shared" si="3"/>
        <v>0</v>
      </c>
    </row>
    <row r="33" spans="2:12" x14ac:dyDescent="0.2">
      <c r="B33" s="15"/>
      <c r="C33" s="16"/>
      <c r="D33" s="24" t="s">
        <v>116</v>
      </c>
      <c r="E33" s="17" t="s">
        <v>117</v>
      </c>
      <c r="F33" s="16" t="s">
        <v>118</v>
      </c>
      <c r="G33" s="18">
        <v>640</v>
      </c>
      <c r="H33" s="19">
        <f t="shared" si="0"/>
        <v>0.9375</v>
      </c>
      <c r="I33" s="20"/>
      <c r="J33" s="21">
        <f t="shared" si="1"/>
        <v>0</v>
      </c>
      <c r="K33" s="22">
        <f t="shared" si="2"/>
        <v>0</v>
      </c>
      <c r="L33" s="23">
        <f t="shared" si="3"/>
        <v>0</v>
      </c>
    </row>
    <row r="34" spans="2:12" x14ac:dyDescent="0.2">
      <c r="B34" s="15"/>
      <c r="C34" s="16"/>
      <c r="D34" s="24" t="s">
        <v>119</v>
      </c>
      <c r="E34" s="17" t="s">
        <v>120</v>
      </c>
      <c r="F34" s="16" t="s">
        <v>121</v>
      </c>
      <c r="G34" s="18">
        <v>658</v>
      </c>
      <c r="H34" s="19">
        <f t="shared" si="0"/>
        <v>0.91185410334346506</v>
      </c>
      <c r="I34" s="20"/>
      <c r="J34" s="21">
        <f t="shared" si="1"/>
        <v>0</v>
      </c>
      <c r="K34" s="22">
        <f t="shared" si="2"/>
        <v>0</v>
      </c>
      <c r="L34" s="23">
        <f t="shared" si="3"/>
        <v>0</v>
      </c>
    </row>
    <row r="35" spans="2:12" x14ac:dyDescent="0.2">
      <c r="B35" s="15"/>
      <c r="C35" s="16"/>
      <c r="D35" s="264" t="s">
        <v>131</v>
      </c>
      <c r="E35" s="259"/>
      <c r="F35" s="260" t="s">
        <v>132</v>
      </c>
      <c r="G35" s="261">
        <v>658</v>
      </c>
      <c r="H35" s="19">
        <f t="shared" ref="H35" si="12">600/G35</f>
        <v>0.91185410334346506</v>
      </c>
      <c r="I35" s="256"/>
      <c r="J35" s="21"/>
      <c r="K35" s="257"/>
      <c r="L35" s="23">
        <f t="shared" ref="L35" si="13">K35*H35</f>
        <v>0</v>
      </c>
    </row>
    <row r="36" spans="2:12" x14ac:dyDescent="0.2">
      <c r="B36" s="15"/>
      <c r="C36" s="16"/>
      <c r="D36" s="264" t="s">
        <v>257</v>
      </c>
      <c r="E36" s="305"/>
      <c r="F36" s="260"/>
      <c r="G36" s="33"/>
      <c r="H36" s="19"/>
      <c r="I36" s="256"/>
      <c r="J36" s="21"/>
      <c r="K36" s="257"/>
      <c r="L36" s="23"/>
    </row>
    <row r="37" spans="2:12" x14ac:dyDescent="0.2">
      <c r="B37" s="15"/>
      <c r="C37" s="16"/>
      <c r="D37" s="24" t="s">
        <v>122</v>
      </c>
      <c r="E37" s="17" t="s">
        <v>123</v>
      </c>
      <c r="F37" s="16" t="s">
        <v>124</v>
      </c>
      <c r="G37" s="18">
        <v>715</v>
      </c>
      <c r="H37" s="19">
        <f t="shared" si="0"/>
        <v>0.83916083916083917</v>
      </c>
      <c r="I37" s="20"/>
      <c r="J37" s="21">
        <f t="shared" si="1"/>
        <v>0</v>
      </c>
      <c r="K37" s="22">
        <f t="shared" si="2"/>
        <v>0</v>
      </c>
      <c r="L37" s="23">
        <f t="shared" si="3"/>
        <v>0</v>
      </c>
    </row>
    <row r="38" spans="2:12" x14ac:dyDescent="0.2">
      <c r="B38" s="15"/>
      <c r="C38" s="16"/>
      <c r="D38" s="24" t="s">
        <v>258</v>
      </c>
      <c r="E38" s="17"/>
      <c r="F38" s="16"/>
      <c r="G38" s="18"/>
      <c r="H38" s="19"/>
      <c r="I38" s="20"/>
      <c r="J38" s="21">
        <f t="shared" si="1"/>
        <v>0</v>
      </c>
      <c r="K38" s="22">
        <f t="shared" si="2"/>
        <v>0</v>
      </c>
      <c r="L38" s="23">
        <f t="shared" si="3"/>
        <v>0</v>
      </c>
    </row>
    <row r="39" spans="2:12" x14ac:dyDescent="0.2">
      <c r="B39" s="15"/>
      <c r="C39" s="16"/>
      <c r="D39" s="24"/>
      <c r="E39" s="17"/>
      <c r="F39" s="16"/>
      <c r="G39" s="18"/>
      <c r="H39" s="19"/>
      <c r="I39" s="20"/>
      <c r="J39" s="21">
        <f t="shared" si="1"/>
        <v>0</v>
      </c>
      <c r="K39" s="22">
        <f t="shared" si="2"/>
        <v>0</v>
      </c>
      <c r="L39" s="23">
        <f t="shared" si="3"/>
        <v>0</v>
      </c>
    </row>
    <row r="40" spans="2:12" x14ac:dyDescent="0.2">
      <c r="B40" s="15"/>
      <c r="C40" s="16"/>
      <c r="D40" s="15" t="s">
        <v>259</v>
      </c>
      <c r="E40" s="126"/>
      <c r="F40" s="32"/>
      <c r="G40" s="33"/>
      <c r="H40" s="19"/>
      <c r="I40" s="20"/>
      <c r="J40" s="21">
        <f t="shared" si="1"/>
        <v>0</v>
      </c>
      <c r="K40" s="22">
        <f t="shared" si="2"/>
        <v>0</v>
      </c>
      <c r="L40" s="23">
        <f t="shared" si="3"/>
        <v>0</v>
      </c>
    </row>
    <row r="41" spans="2:12" x14ac:dyDescent="0.2">
      <c r="B41" s="253"/>
      <c r="C41" s="254"/>
      <c r="D41" s="255"/>
      <c r="E41" s="126"/>
      <c r="F41" s="32"/>
      <c r="G41" s="33"/>
      <c r="H41" s="19"/>
      <c r="I41" s="256"/>
      <c r="J41" s="21"/>
      <c r="K41" s="257"/>
      <c r="L41" s="23">
        <f t="shared" si="3"/>
        <v>0</v>
      </c>
    </row>
    <row r="42" spans="2:12" x14ac:dyDescent="0.2">
      <c r="B42" s="253"/>
      <c r="C42" s="254"/>
      <c r="D42" s="258"/>
      <c r="E42" s="259"/>
      <c r="F42" s="260"/>
      <c r="G42" s="261"/>
      <c r="H42" s="262"/>
      <c r="I42" s="256"/>
      <c r="J42" s="21"/>
      <c r="K42" s="257"/>
      <c r="L42" s="23">
        <f t="shared" si="3"/>
        <v>0</v>
      </c>
    </row>
    <row r="43" spans="2:12" x14ac:dyDescent="0.2">
      <c r="B43" s="253"/>
      <c r="C43" s="254"/>
      <c r="D43" s="263"/>
      <c r="E43" s="259"/>
      <c r="F43" s="260"/>
      <c r="G43" s="261"/>
      <c r="H43" s="262"/>
      <c r="I43" s="256"/>
      <c r="J43" s="21"/>
      <c r="K43" s="257"/>
      <c r="L43" s="23">
        <f t="shared" si="3"/>
        <v>0</v>
      </c>
    </row>
    <row r="44" spans="2:12" x14ac:dyDescent="0.2">
      <c r="B44" s="253"/>
      <c r="C44" s="254"/>
      <c r="D44" s="264"/>
      <c r="E44" s="259"/>
      <c r="F44" s="260"/>
      <c r="G44" s="261"/>
      <c r="H44" s="19"/>
      <c r="I44" s="256"/>
      <c r="J44" s="21"/>
      <c r="K44" s="257"/>
      <c r="L44" s="23">
        <f t="shared" si="3"/>
        <v>0</v>
      </c>
    </row>
    <row r="45" spans="2:12" ht="13.8" thickBot="1" x14ac:dyDescent="0.25">
      <c r="B45" s="34"/>
      <c r="C45" s="35"/>
      <c r="D45" s="265"/>
      <c r="E45" s="161"/>
      <c r="F45" s="162"/>
      <c r="G45" s="36"/>
      <c r="H45" s="37"/>
      <c r="I45" s="145"/>
      <c r="J45" s="21">
        <f>(I45-$I$3)*86400</f>
        <v>0</v>
      </c>
      <c r="K45" s="38">
        <f>IF(J45&gt;0,J45,0)</f>
        <v>0</v>
      </c>
      <c r="L45" s="39">
        <f t="shared" si="3"/>
        <v>0</v>
      </c>
    </row>
    <row r="46" spans="2:12" x14ac:dyDescent="0.2">
      <c r="B46" s="15"/>
      <c r="C46" s="16"/>
      <c r="D46" s="152" t="s">
        <v>133</v>
      </c>
      <c r="E46" s="126" t="s">
        <v>134</v>
      </c>
      <c r="F46" s="32" t="s">
        <v>135</v>
      </c>
      <c r="G46" s="33">
        <v>640</v>
      </c>
      <c r="H46" s="19">
        <f t="shared" si="0"/>
        <v>0.9375</v>
      </c>
      <c r="I46" s="163"/>
      <c r="J46" s="21"/>
      <c r="K46" s="22">
        <f t="shared" si="2"/>
        <v>0</v>
      </c>
      <c r="L46" s="23">
        <f t="shared" si="3"/>
        <v>0</v>
      </c>
    </row>
    <row r="47" spans="2:12" x14ac:dyDescent="0.2">
      <c r="B47" s="15"/>
      <c r="C47" s="16"/>
      <c r="D47" s="152" t="s">
        <v>136</v>
      </c>
      <c r="E47" s="126" t="s">
        <v>137</v>
      </c>
      <c r="F47" s="32" t="s">
        <v>138</v>
      </c>
      <c r="G47" s="33">
        <v>655</v>
      </c>
      <c r="H47" s="19">
        <f t="shared" si="0"/>
        <v>0.91603053435114501</v>
      </c>
      <c r="I47" s="163"/>
      <c r="J47" s="21"/>
      <c r="K47" s="22">
        <f t="shared" si="2"/>
        <v>0</v>
      </c>
      <c r="L47" s="23">
        <f t="shared" si="3"/>
        <v>0</v>
      </c>
    </row>
    <row r="48" spans="2:12" x14ac:dyDescent="0.2">
      <c r="B48" s="15"/>
      <c r="C48" s="16"/>
      <c r="D48" s="152" t="s">
        <v>139</v>
      </c>
      <c r="E48" s="126" t="s">
        <v>140</v>
      </c>
      <c r="F48" s="32" t="s">
        <v>141</v>
      </c>
      <c r="G48" s="33">
        <v>710</v>
      </c>
      <c r="H48" s="19">
        <f t="shared" si="0"/>
        <v>0.84507042253521125</v>
      </c>
      <c r="I48" s="163"/>
      <c r="J48" s="21"/>
      <c r="K48" s="22">
        <f t="shared" si="2"/>
        <v>0</v>
      </c>
      <c r="L48" s="23">
        <f t="shared" si="3"/>
        <v>0</v>
      </c>
    </row>
    <row r="49" spans="2:12" x14ac:dyDescent="0.2">
      <c r="B49" s="15"/>
      <c r="C49" s="16"/>
      <c r="D49" s="152" t="s">
        <v>142</v>
      </c>
      <c r="E49" s="126" t="s">
        <v>143</v>
      </c>
      <c r="F49" s="32" t="s">
        <v>144</v>
      </c>
      <c r="G49" s="33">
        <v>665</v>
      </c>
      <c r="H49" s="19">
        <f t="shared" si="0"/>
        <v>0.90225563909774431</v>
      </c>
      <c r="I49" s="163"/>
      <c r="J49" s="21"/>
      <c r="K49" s="22">
        <f t="shared" si="2"/>
        <v>0</v>
      </c>
      <c r="L49" s="23">
        <f t="shared" si="3"/>
        <v>0</v>
      </c>
    </row>
    <row r="50" spans="2:12" x14ac:dyDescent="0.2">
      <c r="B50" s="15"/>
      <c r="C50" s="16"/>
      <c r="D50" s="152" t="s">
        <v>145</v>
      </c>
      <c r="E50" s="126" t="s">
        <v>146</v>
      </c>
      <c r="F50" s="32" t="s">
        <v>147</v>
      </c>
      <c r="G50" s="33">
        <v>677</v>
      </c>
      <c r="H50" s="19">
        <f t="shared" si="0"/>
        <v>0.88626292466765144</v>
      </c>
      <c r="I50" s="163"/>
      <c r="J50" s="21"/>
      <c r="K50" s="22">
        <f t="shared" si="2"/>
        <v>0</v>
      </c>
      <c r="L50" s="23">
        <f t="shared" si="3"/>
        <v>0</v>
      </c>
    </row>
    <row r="51" spans="2:12" x14ac:dyDescent="0.2">
      <c r="B51" s="15"/>
      <c r="C51" s="16"/>
      <c r="D51" s="152" t="s">
        <v>148</v>
      </c>
      <c r="E51" s="126" t="s">
        <v>149</v>
      </c>
      <c r="F51" s="32" t="s">
        <v>147</v>
      </c>
      <c r="G51" s="33">
        <v>677</v>
      </c>
      <c r="H51" s="19">
        <f t="shared" si="0"/>
        <v>0.88626292466765144</v>
      </c>
      <c r="I51" s="163"/>
      <c r="J51" s="21"/>
      <c r="K51" s="22">
        <f t="shared" si="2"/>
        <v>0</v>
      </c>
      <c r="L51" s="23">
        <f t="shared" si="3"/>
        <v>0</v>
      </c>
    </row>
    <row r="52" spans="2:12" x14ac:dyDescent="0.2">
      <c r="B52" s="15"/>
      <c r="C52" s="16"/>
      <c r="D52" s="152" t="s">
        <v>150</v>
      </c>
      <c r="E52" s="126">
        <v>3040</v>
      </c>
      <c r="F52" s="32" t="s">
        <v>151</v>
      </c>
      <c r="G52" s="33">
        <v>685</v>
      </c>
      <c r="H52" s="19">
        <f t="shared" si="0"/>
        <v>0.87591240875912413</v>
      </c>
      <c r="I52" s="163"/>
      <c r="J52" s="21"/>
      <c r="K52" s="22">
        <f t="shared" si="2"/>
        <v>0</v>
      </c>
      <c r="L52" s="23">
        <f t="shared" si="3"/>
        <v>0</v>
      </c>
    </row>
    <row r="53" spans="2:12" x14ac:dyDescent="0.2">
      <c r="B53" s="15"/>
      <c r="C53" s="16"/>
      <c r="D53" s="152" t="s">
        <v>152</v>
      </c>
      <c r="E53" s="126" t="s">
        <v>153</v>
      </c>
      <c r="F53" s="32" t="s">
        <v>154</v>
      </c>
      <c r="G53" s="33">
        <v>695</v>
      </c>
      <c r="H53" s="19">
        <f t="shared" si="0"/>
        <v>0.86330935251798557</v>
      </c>
      <c r="I53" s="163"/>
      <c r="J53" s="21"/>
      <c r="K53" s="22">
        <f t="shared" si="2"/>
        <v>0</v>
      </c>
      <c r="L53" s="23">
        <f t="shared" si="3"/>
        <v>0</v>
      </c>
    </row>
    <row r="54" spans="2:12" x14ac:dyDescent="0.2">
      <c r="B54" s="15"/>
      <c r="C54" s="16"/>
      <c r="D54" s="152" t="s">
        <v>155</v>
      </c>
      <c r="E54" s="126"/>
      <c r="F54" s="32" t="s">
        <v>156</v>
      </c>
      <c r="G54" s="33">
        <v>710</v>
      </c>
      <c r="H54" s="19">
        <f t="shared" si="0"/>
        <v>0.84507042253521125</v>
      </c>
      <c r="I54" s="163"/>
      <c r="J54" s="21"/>
      <c r="K54" s="22">
        <f t="shared" si="2"/>
        <v>0</v>
      </c>
      <c r="L54" s="23">
        <f t="shared" si="3"/>
        <v>0</v>
      </c>
    </row>
    <row r="55" spans="2:12" x14ac:dyDescent="0.2">
      <c r="B55" s="15"/>
      <c r="C55" s="16"/>
      <c r="D55" s="152" t="s">
        <v>157</v>
      </c>
      <c r="E55" s="126" t="s">
        <v>158</v>
      </c>
      <c r="F55" s="32" t="s">
        <v>159</v>
      </c>
      <c r="G55" s="33">
        <v>730</v>
      </c>
      <c r="H55" s="19">
        <f t="shared" si="0"/>
        <v>0.82191780821917804</v>
      </c>
      <c r="I55" s="163"/>
      <c r="J55" s="21"/>
      <c r="K55" s="22">
        <f t="shared" si="2"/>
        <v>0</v>
      </c>
      <c r="L55" s="23">
        <f t="shared" si="3"/>
        <v>0</v>
      </c>
    </row>
    <row r="56" spans="2:12" x14ac:dyDescent="0.2">
      <c r="B56" s="15"/>
      <c r="C56" s="16"/>
      <c r="D56" s="152" t="s">
        <v>160</v>
      </c>
      <c r="E56" s="126" t="s">
        <v>161</v>
      </c>
      <c r="F56" s="32" t="s">
        <v>162</v>
      </c>
      <c r="G56" s="33">
        <v>740</v>
      </c>
      <c r="H56" s="19">
        <f t="shared" si="0"/>
        <v>0.81081081081081086</v>
      </c>
      <c r="I56" s="163"/>
      <c r="J56" s="21"/>
      <c r="K56" s="22">
        <f t="shared" si="2"/>
        <v>0</v>
      </c>
      <c r="L56" s="23">
        <f t="shared" si="3"/>
        <v>0</v>
      </c>
    </row>
    <row r="57" spans="2:12" x14ac:dyDescent="0.2">
      <c r="B57" s="15"/>
      <c r="C57" s="16"/>
      <c r="D57" s="152" t="s">
        <v>163</v>
      </c>
      <c r="E57" s="126" t="s">
        <v>164</v>
      </c>
      <c r="F57" s="32" t="s">
        <v>165</v>
      </c>
      <c r="G57" s="33">
        <v>720</v>
      </c>
      <c r="H57" s="19">
        <f t="shared" si="0"/>
        <v>0.83333333333333337</v>
      </c>
      <c r="I57" s="163"/>
      <c r="J57" s="21"/>
      <c r="K57" s="22">
        <f t="shared" si="2"/>
        <v>0</v>
      </c>
      <c r="L57" s="23">
        <f t="shared" si="3"/>
        <v>0</v>
      </c>
    </row>
    <row r="58" spans="2:12" x14ac:dyDescent="0.2">
      <c r="B58" s="15"/>
      <c r="C58" s="16"/>
      <c r="D58" s="25" t="s">
        <v>166</v>
      </c>
      <c r="E58" s="126"/>
      <c r="F58" s="32" t="s">
        <v>167</v>
      </c>
      <c r="G58" s="33">
        <v>781</v>
      </c>
      <c r="H58" s="19">
        <f t="shared" si="0"/>
        <v>0.76824583866837393</v>
      </c>
      <c r="I58" s="163"/>
      <c r="J58" s="21"/>
      <c r="K58" s="22">
        <f t="shared" si="2"/>
        <v>0</v>
      </c>
      <c r="L58" s="23">
        <f t="shared" si="3"/>
        <v>0</v>
      </c>
    </row>
    <row r="59" spans="2:12" x14ac:dyDescent="0.2">
      <c r="B59" s="15"/>
      <c r="C59" s="16"/>
      <c r="D59" s="152" t="s">
        <v>168</v>
      </c>
      <c r="E59" s="126" t="s">
        <v>169</v>
      </c>
      <c r="F59" s="32" t="s">
        <v>170</v>
      </c>
      <c r="G59" s="33">
        <v>770</v>
      </c>
      <c r="H59" s="19">
        <f t="shared" si="0"/>
        <v>0.77922077922077926</v>
      </c>
      <c r="I59" s="163"/>
      <c r="J59" s="21"/>
      <c r="K59" s="22">
        <f t="shared" si="2"/>
        <v>0</v>
      </c>
      <c r="L59" s="23">
        <f t="shared" si="3"/>
        <v>0</v>
      </c>
    </row>
    <row r="60" spans="2:12" x14ac:dyDescent="0.2">
      <c r="B60" s="15"/>
      <c r="C60" s="16"/>
      <c r="D60" s="152" t="s">
        <v>171</v>
      </c>
      <c r="E60" s="126" t="s">
        <v>172</v>
      </c>
      <c r="F60" s="32" t="s">
        <v>170</v>
      </c>
      <c r="G60" s="33">
        <v>770</v>
      </c>
      <c r="H60" s="19">
        <f t="shared" si="0"/>
        <v>0.77922077922077926</v>
      </c>
      <c r="I60" s="163"/>
      <c r="J60" s="21"/>
      <c r="K60" s="22">
        <f t="shared" si="2"/>
        <v>0</v>
      </c>
      <c r="L60" s="23">
        <f t="shared" si="3"/>
        <v>0</v>
      </c>
    </row>
    <row r="61" spans="2:12" x14ac:dyDescent="0.2">
      <c r="B61" s="15"/>
      <c r="C61" s="16"/>
      <c r="D61" s="152" t="s">
        <v>173</v>
      </c>
      <c r="E61" s="126" t="s">
        <v>174</v>
      </c>
      <c r="F61" s="32" t="s">
        <v>167</v>
      </c>
      <c r="G61" s="33">
        <v>781</v>
      </c>
      <c r="H61" s="19">
        <f>600/G61</f>
        <v>0.76824583866837393</v>
      </c>
      <c r="I61" s="163"/>
      <c r="J61" s="21"/>
      <c r="K61" s="22">
        <f>IF(J61&gt;0,J61,0)</f>
        <v>0</v>
      </c>
      <c r="L61" s="23">
        <f t="shared" si="3"/>
        <v>0</v>
      </c>
    </row>
    <row r="62" spans="2:12" x14ac:dyDescent="0.2">
      <c r="B62" s="15"/>
      <c r="C62" s="16"/>
      <c r="D62" s="152" t="s">
        <v>175</v>
      </c>
      <c r="E62" s="126" t="s">
        <v>176</v>
      </c>
      <c r="F62" s="32" t="s">
        <v>177</v>
      </c>
      <c r="G62" s="33">
        <v>785</v>
      </c>
      <c r="H62" s="19">
        <f>600/G62</f>
        <v>0.76433121019108285</v>
      </c>
      <c r="I62" s="163"/>
      <c r="J62" s="21"/>
      <c r="K62" s="22">
        <f>IF(J62&gt;0,J62,0)</f>
        <v>0</v>
      </c>
      <c r="L62" s="23">
        <f t="shared" si="3"/>
        <v>0</v>
      </c>
    </row>
    <row r="63" spans="2:12" x14ac:dyDescent="0.2">
      <c r="B63" s="15"/>
      <c r="C63" s="16"/>
      <c r="D63" s="152" t="s">
        <v>178</v>
      </c>
      <c r="E63" s="126"/>
      <c r="F63" s="32" t="s">
        <v>179</v>
      </c>
      <c r="G63" s="33">
        <v>800</v>
      </c>
      <c r="H63" s="19">
        <f>600/G63</f>
        <v>0.75</v>
      </c>
      <c r="I63" s="163"/>
      <c r="J63" s="21"/>
      <c r="K63" s="22">
        <f>IF(J63&gt;0,J63,0)</f>
        <v>0</v>
      </c>
      <c r="L63" s="23">
        <f t="shared" si="3"/>
        <v>0</v>
      </c>
    </row>
    <row r="64" spans="2:12" x14ac:dyDescent="0.2">
      <c r="B64" s="15"/>
      <c r="C64" s="16"/>
      <c r="D64" s="152" t="s">
        <v>180</v>
      </c>
      <c r="E64" s="126"/>
      <c r="F64" s="32" t="s">
        <v>170</v>
      </c>
      <c r="G64" s="33">
        <v>855</v>
      </c>
      <c r="H64" s="19">
        <f t="shared" si="0"/>
        <v>0.70175438596491224</v>
      </c>
      <c r="I64" s="163"/>
      <c r="J64" s="21"/>
      <c r="K64" s="22">
        <f t="shared" si="2"/>
        <v>0</v>
      </c>
      <c r="L64" s="23">
        <f t="shared" si="3"/>
        <v>0</v>
      </c>
    </row>
    <row r="65" spans="2:12" x14ac:dyDescent="0.2">
      <c r="B65" s="15"/>
      <c r="C65" s="16"/>
      <c r="D65" s="152" t="s">
        <v>181</v>
      </c>
      <c r="E65" s="126"/>
      <c r="F65" s="32" t="s">
        <v>182</v>
      </c>
      <c r="G65" s="33">
        <v>740</v>
      </c>
      <c r="H65" s="19">
        <f t="shared" si="0"/>
        <v>0.81081081081081086</v>
      </c>
      <c r="I65" s="163"/>
      <c r="J65" s="21"/>
      <c r="K65" s="22">
        <f>IF(J65&gt;0,J65,0)</f>
        <v>0</v>
      </c>
      <c r="L65" s="23">
        <f t="shared" si="3"/>
        <v>0</v>
      </c>
    </row>
    <row r="66" spans="2:12" ht="13.8" thickBot="1" x14ac:dyDescent="0.25">
      <c r="B66" s="34"/>
      <c r="C66" s="35"/>
      <c r="D66" s="160" t="s">
        <v>247</v>
      </c>
      <c r="E66" s="161"/>
      <c r="F66" s="162" t="s">
        <v>244</v>
      </c>
      <c r="G66" s="36">
        <v>660</v>
      </c>
      <c r="H66" s="37">
        <f t="shared" si="0"/>
        <v>0.90909090909090906</v>
      </c>
      <c r="I66" s="145"/>
      <c r="J66" s="21">
        <f t="shared" si="1"/>
        <v>0</v>
      </c>
      <c r="K66" s="38">
        <f t="shared" si="2"/>
        <v>0</v>
      </c>
      <c r="L66" s="39">
        <f t="shared" si="3"/>
        <v>0</v>
      </c>
    </row>
    <row r="68" spans="2:12" ht="14.4" x14ac:dyDescent="0.3">
      <c r="D68" s="125"/>
    </row>
    <row r="69" spans="2:12" x14ac:dyDescent="0.2">
      <c r="C69" t="s">
        <v>17</v>
      </c>
    </row>
    <row r="70" spans="2:12" x14ac:dyDescent="0.2">
      <c r="C70" t="s">
        <v>18</v>
      </c>
      <c r="D70" t="s">
        <v>19</v>
      </c>
    </row>
    <row r="71" spans="2:12" x14ac:dyDescent="0.2">
      <c r="C71" t="s">
        <v>20</v>
      </c>
      <c r="D71" t="s">
        <v>21</v>
      </c>
    </row>
    <row r="72" spans="2:12" x14ac:dyDescent="0.2">
      <c r="C72" t="s">
        <v>22</v>
      </c>
      <c r="D72" t="s">
        <v>23</v>
      </c>
    </row>
    <row r="73" spans="2:12" x14ac:dyDescent="0.2">
      <c r="E73" s="85" t="s">
        <v>64</v>
      </c>
    </row>
    <row r="74" spans="2:12" x14ac:dyDescent="0.2">
      <c r="C74" t="s">
        <v>24</v>
      </c>
      <c r="D74" t="s">
        <v>25</v>
      </c>
    </row>
    <row r="75" spans="2:12" x14ac:dyDescent="0.2">
      <c r="C75" t="s">
        <v>26</v>
      </c>
      <c r="D75" t="s">
        <v>27</v>
      </c>
    </row>
    <row r="76" spans="2:12" x14ac:dyDescent="0.2">
      <c r="C76" t="s">
        <v>28</v>
      </c>
      <c r="D76" t="s">
        <v>29</v>
      </c>
    </row>
    <row r="77" spans="2:12" x14ac:dyDescent="0.2">
      <c r="C77" t="s">
        <v>30</v>
      </c>
      <c r="D77" t="s">
        <v>31</v>
      </c>
    </row>
    <row r="78" spans="2:12" x14ac:dyDescent="0.2">
      <c r="C78" t="s">
        <v>32</v>
      </c>
      <c r="D78" t="s">
        <v>33</v>
      </c>
    </row>
    <row r="79" spans="2:12" x14ac:dyDescent="0.2">
      <c r="C79" t="s">
        <v>34</v>
      </c>
      <c r="D79" t="s">
        <v>35</v>
      </c>
    </row>
    <row r="80" spans="2:12" x14ac:dyDescent="0.2">
      <c r="C80" t="s">
        <v>36</v>
      </c>
      <c r="D80" t="s">
        <v>37</v>
      </c>
    </row>
    <row r="81" spans="3:4" x14ac:dyDescent="0.2">
      <c r="C81" t="s">
        <v>38</v>
      </c>
      <c r="D81" t="s">
        <v>39</v>
      </c>
    </row>
    <row r="82" spans="3:4" x14ac:dyDescent="0.2">
      <c r="C82" t="s">
        <v>40</v>
      </c>
      <c r="D82" t="s">
        <v>41</v>
      </c>
    </row>
    <row r="84" spans="3:4" x14ac:dyDescent="0.2">
      <c r="D84" t="s">
        <v>42</v>
      </c>
    </row>
  </sheetData>
  <mergeCells count="2">
    <mergeCell ref="B2:I2"/>
    <mergeCell ref="B3:D3"/>
  </mergeCells>
  <phoneticPr fontId="2"/>
  <hyperlinks>
    <hyperlink ref="E73" r:id="rId1" xr:uid="{00000000-0004-0000-0300-000000000000}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48"/>
  <sheetViews>
    <sheetView zoomScaleNormal="100" zoomScaleSheetLayoutView="100" workbookViewId="0">
      <pane ySplit="4" topLeftCell="A5" activePane="bottomLeft" state="frozen"/>
      <selection activeCell="H4" sqref="H4"/>
      <selection pane="bottomLeft" activeCell="R23" sqref="R23"/>
    </sheetView>
  </sheetViews>
  <sheetFormatPr defaultRowHeight="13.2" x14ac:dyDescent="0.2"/>
  <cols>
    <col min="1" max="1" width="1.44140625" customWidth="1"/>
    <col min="2" max="3" width="5.21875" customWidth="1"/>
    <col min="4" max="4" width="17" customWidth="1"/>
    <col min="5" max="5" width="7.21875" style="40" customWidth="1"/>
    <col min="6" max="6" width="17.77734375" customWidth="1"/>
    <col min="7" max="7" width="5.109375" customWidth="1"/>
    <col min="8" max="8" width="4.33203125" style="43" customWidth="1"/>
    <col min="9" max="9" width="4.88671875" style="43" customWidth="1"/>
    <col min="10" max="10" width="5.21875" style="43" customWidth="1"/>
    <col min="11" max="11" width="7.21875" style="1" customWidth="1"/>
    <col min="12" max="12" width="7.88671875" style="41" customWidth="1"/>
    <col min="13" max="13" width="5.21875" style="43" customWidth="1"/>
  </cols>
  <sheetData>
    <row r="2" spans="2:13" ht="17.25" customHeight="1" x14ac:dyDescent="0.2">
      <c r="B2" s="318" t="s">
        <v>250</v>
      </c>
      <c r="C2" s="318"/>
      <c r="D2" s="318"/>
      <c r="E2" s="318"/>
      <c r="F2" s="318"/>
      <c r="G2" s="319" t="s">
        <v>43</v>
      </c>
      <c r="H2" s="319"/>
      <c r="I2" s="319"/>
      <c r="J2" s="319"/>
      <c r="K2" s="319"/>
      <c r="L2" s="319"/>
    </row>
    <row r="3" spans="2:13" ht="21" customHeight="1" thickBot="1" x14ac:dyDescent="0.25">
      <c r="I3" s="44"/>
      <c r="K3" s="45"/>
      <c r="L3" s="320"/>
      <c r="M3" s="321"/>
    </row>
    <row r="4" spans="2:13" ht="13.8" thickBot="1" x14ac:dyDescent="0.25">
      <c r="B4" s="46" t="s">
        <v>45</v>
      </c>
      <c r="C4" s="47" t="s">
        <v>4</v>
      </c>
      <c r="D4" s="46" t="s">
        <v>5</v>
      </c>
      <c r="E4" s="48" t="s">
        <v>46</v>
      </c>
      <c r="F4" s="47" t="s">
        <v>47</v>
      </c>
      <c r="G4" s="49" t="s">
        <v>48</v>
      </c>
      <c r="H4" s="50" t="s">
        <v>49</v>
      </c>
      <c r="I4" s="51" t="s">
        <v>50</v>
      </c>
      <c r="J4" s="52" t="s">
        <v>51</v>
      </c>
      <c r="K4" s="192" t="s">
        <v>52</v>
      </c>
      <c r="L4" s="53" t="s">
        <v>53</v>
      </c>
      <c r="M4" s="54" t="s">
        <v>54</v>
      </c>
    </row>
    <row r="5" spans="2:13" x14ac:dyDescent="0.2">
      <c r="B5" s="58"/>
      <c r="C5" s="59"/>
      <c r="D5" s="59" t="str">
        <f>'ﾚｰﾃｨﾝｸﾞ計算書(TSF)'!D5</f>
        <v>凛</v>
      </c>
      <c r="E5" s="59">
        <f>'ﾚｰﾃｨﾝｸﾞ計算書(TSF)'!E5</f>
        <v>0</v>
      </c>
      <c r="F5" s="59" t="str">
        <f>'ﾚｰﾃｨﾝｸﾞ計算書(TSF)'!F5</f>
        <v>ﾊﾟｲｵﾆｱ10(30ft)</v>
      </c>
      <c r="G5" s="33">
        <f>'ﾚｰﾃｨﾝｸﾞ計算書(TSF)'!G5</f>
        <v>0</v>
      </c>
      <c r="H5" s="313">
        <v>0.06</v>
      </c>
      <c r="I5" s="60"/>
      <c r="J5" s="61"/>
      <c r="K5" s="193">
        <f t="shared" ref="K5:K34" si="0">G5+H5*G5+I5*G5+J5*G5</f>
        <v>0</v>
      </c>
      <c r="L5" s="19"/>
      <c r="M5" s="62"/>
    </row>
    <row r="6" spans="2:13" x14ac:dyDescent="0.2">
      <c r="B6" s="15"/>
      <c r="C6" s="59"/>
      <c r="D6" s="59" t="str">
        <f>'ﾚｰﾃｨﾝｸﾞ計算書(TSF)'!D6</f>
        <v>せいりょうパラダイス</v>
      </c>
      <c r="E6" s="59" t="str">
        <f>'ﾚｰﾃｨﾝｸﾞ計算書(TSF)'!E6</f>
        <v>855</v>
      </c>
      <c r="F6" s="59" t="str">
        <f>'ﾚｰﾃｨﾝｸﾞ計算書(TSF)'!F6</f>
        <v>sp-27ms(solid3p)</v>
      </c>
      <c r="G6" s="33">
        <f>'ﾚｰﾃｨﾝｸﾞ計算書(TSF)'!G6</f>
        <v>850</v>
      </c>
      <c r="H6" s="154">
        <v>7.0000000000000007E-2</v>
      </c>
      <c r="I6" s="63">
        <v>0.05</v>
      </c>
      <c r="J6" s="64">
        <v>0</v>
      </c>
      <c r="K6" s="193">
        <f t="shared" si="0"/>
        <v>952</v>
      </c>
      <c r="L6" s="19">
        <f t="shared" ref="L6:L37" si="1">600/K6</f>
        <v>0.63025210084033612</v>
      </c>
      <c r="M6" s="65">
        <v>-0.06</v>
      </c>
    </row>
    <row r="7" spans="2:13" x14ac:dyDescent="0.2">
      <c r="B7" s="15"/>
      <c r="C7" s="59"/>
      <c r="D7" s="59" t="str">
        <f>'ﾚｰﾃｨﾝｸﾞ計算書(TSF)'!D7</f>
        <v>ＩＳＥ-Ｖ</v>
      </c>
      <c r="E7" s="59" t="str">
        <f>'ﾚｰﾃｨﾝｸﾞ計算書(TSF)'!E7</f>
        <v>JST374</v>
      </c>
      <c r="F7" s="59" t="str">
        <f>'ﾚｰﾃｨﾝｸﾞ計算書(TSF)'!F7</f>
        <v>yamaha-31s LTD</v>
      </c>
      <c r="G7" s="33">
        <f>'ﾚｰﾃｨﾝｸﾞ計算書(TSF)'!G7</f>
        <v>677</v>
      </c>
      <c r="H7" s="154">
        <v>0.05</v>
      </c>
      <c r="I7" s="63">
        <v>0</v>
      </c>
      <c r="J7" s="64">
        <v>-0.02</v>
      </c>
      <c r="K7" s="193">
        <f t="shared" si="0"/>
        <v>697.31000000000006</v>
      </c>
      <c r="L7" s="19">
        <f t="shared" si="1"/>
        <v>0.8604494414249042</v>
      </c>
      <c r="M7" s="65">
        <v>0.03</v>
      </c>
    </row>
    <row r="8" spans="2:13" x14ac:dyDescent="0.2">
      <c r="B8" s="15"/>
      <c r="C8" s="59"/>
      <c r="D8" s="59" t="str">
        <f>'ﾚｰﾃｨﾝｸﾞ計算書(TSF)'!D8</f>
        <v>ZIC ZACＩＩ</v>
      </c>
      <c r="E8" s="59" t="str">
        <f>'ﾚｰﾃｨﾝｸﾞ計算書(TSF)'!E8</f>
        <v>3256</v>
      </c>
      <c r="F8" s="59" t="str">
        <f>'ﾚｰﾃｨﾝｸﾞ計算書(TSF)'!F8</f>
        <v>yokoyama-30 P:B</v>
      </c>
      <c r="G8" s="33">
        <f>'ﾚｰﾃｨﾝｸﾞ計算書(TSF)'!G8</f>
        <v>695</v>
      </c>
      <c r="H8" s="289">
        <v>0.08</v>
      </c>
      <c r="I8" s="63">
        <v>0</v>
      </c>
      <c r="J8" s="64">
        <v>-0.02</v>
      </c>
      <c r="K8" s="193">
        <f t="shared" si="0"/>
        <v>736.7</v>
      </c>
      <c r="L8" s="19">
        <f t="shared" si="1"/>
        <v>0.81444278539432602</v>
      </c>
      <c r="M8" s="65">
        <v>0</v>
      </c>
    </row>
    <row r="9" spans="2:13" x14ac:dyDescent="0.2">
      <c r="B9" s="15"/>
      <c r="C9" s="59"/>
      <c r="D9" s="59" t="str">
        <f>'ﾚｰﾃｨﾝｸﾞ計算書(TSF)'!D9</f>
        <v>ぐらんめーる</v>
      </c>
      <c r="E9" s="59" t="str">
        <f>'ﾚｰﾃｨﾝｸﾞ計算書(TSF)'!E9</f>
        <v>1993</v>
      </c>
      <c r="F9" s="59" t="str">
        <f>'ﾚｰﾃｨﾝｸﾞ計算書(TSF)'!F9</f>
        <v>st-27 P:B</v>
      </c>
      <c r="G9" s="33">
        <f>'ﾚｰﾃｨﾝｸﾞ計算書(TSF)'!G9</f>
        <v>738</v>
      </c>
      <c r="H9" s="154">
        <v>0.08</v>
      </c>
      <c r="I9" s="63">
        <v>0</v>
      </c>
      <c r="J9" s="64">
        <v>0</v>
      </c>
      <c r="K9" s="193">
        <f t="shared" si="0"/>
        <v>797.04</v>
      </c>
      <c r="L9" s="19">
        <f t="shared" si="1"/>
        <v>0.75278530563083412</v>
      </c>
      <c r="M9" s="65">
        <v>0</v>
      </c>
    </row>
    <row r="10" spans="2:13" x14ac:dyDescent="0.2">
      <c r="B10" s="15"/>
      <c r="C10" s="59"/>
      <c r="D10" s="59" t="str">
        <f>'ﾚｰﾃｨﾝｸﾞ計算書(TSF)'!D10</f>
        <v>ＳＫＹ　ＴＩＭＥ</v>
      </c>
      <c r="E10" s="59">
        <f>'ﾚｰﾃｨﾝｸﾞ計算書(TSF)'!E10</f>
        <v>0</v>
      </c>
      <c r="F10" s="59" t="str">
        <f>'ﾚｰﾃｨﾝｸﾞ計算書(TSF)'!F10</f>
        <v>SK25</v>
      </c>
      <c r="G10" s="33">
        <f>'ﾚｰﾃｨﾝｸﾞ計算書(TSF)'!G10</f>
        <v>785</v>
      </c>
      <c r="H10" s="154">
        <v>0</v>
      </c>
      <c r="I10" s="63">
        <v>0.05</v>
      </c>
      <c r="J10" s="64">
        <v>0</v>
      </c>
      <c r="K10" s="193">
        <f t="shared" si="0"/>
        <v>824.25</v>
      </c>
      <c r="L10" s="19">
        <f t="shared" si="1"/>
        <v>0.7279344858962693</v>
      </c>
      <c r="M10" s="65">
        <v>-0.03</v>
      </c>
    </row>
    <row r="11" spans="2:13" x14ac:dyDescent="0.2">
      <c r="B11" s="15"/>
      <c r="C11" s="59"/>
      <c r="D11" s="59" t="str">
        <f>'ﾚｰﾃｨﾝｸﾞ計算書(TSF)'!D11</f>
        <v>ミストラルV</v>
      </c>
      <c r="E11" s="59">
        <f>'ﾚｰﾃｨﾝｸﾞ計算書(TSF)'!E11</f>
        <v>0</v>
      </c>
      <c r="F11" s="59">
        <f>'ﾚｰﾃｨﾝｸﾞ計算書(TSF)'!F11</f>
        <v>0</v>
      </c>
      <c r="G11" s="33">
        <f>'ﾚｰﾃｨﾝｸﾞ計算書(TSF)'!G11</f>
        <v>0</v>
      </c>
      <c r="H11" s="154">
        <v>0</v>
      </c>
      <c r="I11" s="63">
        <v>0</v>
      </c>
      <c r="J11" s="64">
        <v>0</v>
      </c>
      <c r="K11" s="193">
        <f t="shared" si="0"/>
        <v>0</v>
      </c>
      <c r="L11" s="19" t="e">
        <f t="shared" si="1"/>
        <v>#DIV/0!</v>
      </c>
      <c r="M11" s="65">
        <v>0</v>
      </c>
    </row>
    <row r="12" spans="2:13" x14ac:dyDescent="0.2">
      <c r="B12" s="15"/>
      <c r="C12" s="59"/>
      <c r="D12" s="59">
        <f>'ﾚｰﾃｨﾝｸﾞ計算書(TSF)'!D12</f>
        <v>0</v>
      </c>
      <c r="E12" s="59">
        <f>'ﾚｰﾃｨﾝｸﾞ計算書(TSF)'!E12</f>
        <v>0</v>
      </c>
      <c r="F12" s="59">
        <f>'ﾚｰﾃｨﾝｸﾞ計算書(TSF)'!F12</f>
        <v>0</v>
      </c>
      <c r="G12" s="33">
        <f>'ﾚｰﾃｨﾝｸﾞ計算書(TSF)'!G12</f>
        <v>0</v>
      </c>
      <c r="H12" s="154">
        <v>0</v>
      </c>
      <c r="I12" s="63">
        <v>0</v>
      </c>
      <c r="J12" s="64">
        <v>0</v>
      </c>
      <c r="K12" s="193">
        <f t="shared" si="0"/>
        <v>0</v>
      </c>
      <c r="L12" s="19" t="e">
        <f t="shared" si="1"/>
        <v>#DIV/0!</v>
      </c>
      <c r="M12" s="65">
        <v>0</v>
      </c>
    </row>
    <row r="13" spans="2:13" x14ac:dyDescent="0.2">
      <c r="B13" s="15"/>
      <c r="C13" s="59"/>
      <c r="D13" s="59" t="str">
        <f>'ﾚｰﾃｨﾝｸﾞ計算書(TSF)'!D13</f>
        <v>ＱＵＥＲＩＤＡ-ＺＥＲＯ</v>
      </c>
      <c r="E13" s="59" t="str">
        <f>'ﾚｰﾃｨﾝｸﾞ計算書(TSF)'!E13</f>
        <v>Q-0</v>
      </c>
      <c r="F13" s="59" t="str">
        <f>'ﾚｰﾃｨﾝｸﾞ計算書(TSF)'!F13</f>
        <v>Yamaha31ex</v>
      </c>
      <c r="G13" s="33">
        <f>'ﾚｰﾃｨﾝｸﾞ計算書(TSF)'!G13</f>
        <v>720</v>
      </c>
      <c r="H13" s="289">
        <v>0.06</v>
      </c>
      <c r="I13" s="63">
        <v>0</v>
      </c>
      <c r="J13" s="64">
        <v>0</v>
      </c>
      <c r="K13" s="193">
        <f t="shared" si="0"/>
        <v>763.2</v>
      </c>
      <c r="L13" s="19">
        <f t="shared" si="1"/>
        <v>0.78616352201257855</v>
      </c>
      <c r="M13" s="65">
        <v>-0.03</v>
      </c>
    </row>
    <row r="14" spans="2:13" x14ac:dyDescent="0.2">
      <c r="B14" s="15"/>
      <c r="C14" s="59"/>
      <c r="D14" s="59" t="str">
        <f>'ﾚｰﾃｨﾝｸﾞ計算書(TSF)'!D14</f>
        <v>Ｏｎｌｙ-Ｙｏｕ２</v>
      </c>
      <c r="E14" s="59" t="str">
        <f>'ﾚｰﾃｨﾝｸﾞ計算書(TSF)'!E14</f>
        <v>3568</v>
      </c>
      <c r="F14" s="59" t="str">
        <f>'ﾚｰﾃｨﾝｸﾞ計算書(TSF)'!F14</f>
        <v>yamaha-30cII sh</v>
      </c>
      <c r="G14" s="33">
        <f>'ﾚｰﾃｨﾝｸﾞ計算書(TSF)'!G14</f>
        <v>725</v>
      </c>
      <c r="H14" s="154">
        <v>7.0000000000000007E-2</v>
      </c>
      <c r="I14" s="63">
        <v>0</v>
      </c>
      <c r="J14" s="64">
        <v>0</v>
      </c>
      <c r="K14" s="193">
        <f t="shared" si="0"/>
        <v>775.75</v>
      </c>
      <c r="L14" s="19">
        <f t="shared" si="1"/>
        <v>0.77344505317434742</v>
      </c>
      <c r="M14" s="65">
        <v>0</v>
      </c>
    </row>
    <row r="15" spans="2:13" x14ac:dyDescent="0.2">
      <c r="B15" s="15"/>
      <c r="C15" s="59"/>
      <c r="D15" s="59" t="str">
        <f>'ﾚｰﾃｨﾝｸﾞ計算書(TSF)'!D15</f>
        <v>ＢＲＯＷＮ　ＳＵＧＡＲⅡ</v>
      </c>
      <c r="E15" s="59" t="str">
        <f>'ﾚｰﾃｨﾝｸﾞ計算書(TSF)'!E15</f>
        <v>6484</v>
      </c>
      <c r="F15" s="59" t="str">
        <f>'ﾚｰﾃｨﾝｸﾞ計算書(TSF)'!F15</f>
        <v>yokoyama29</v>
      </c>
      <c r="G15" s="33">
        <f>'ﾚｰﾃｨﾝｸﾞ計算書(TSF)'!G15</f>
        <v>720</v>
      </c>
      <c r="H15" s="154">
        <v>0.06</v>
      </c>
      <c r="I15" s="63">
        <v>0</v>
      </c>
      <c r="J15" s="64">
        <v>0</v>
      </c>
      <c r="K15" s="193">
        <f t="shared" si="0"/>
        <v>763.2</v>
      </c>
      <c r="L15" s="19">
        <f t="shared" si="1"/>
        <v>0.78616352201257855</v>
      </c>
      <c r="M15" s="65">
        <v>0</v>
      </c>
    </row>
    <row r="16" spans="2:13" x14ac:dyDescent="0.2">
      <c r="B16" s="15"/>
      <c r="C16" s="59"/>
      <c r="D16" s="59" t="str">
        <f>'ﾚｰﾃｨﾝｸﾞ計算書(TSF)'!D16</f>
        <v>Ｐｅｒｋｙ　Ｐｅｔｅｒ</v>
      </c>
      <c r="E16" s="59">
        <f>'ﾚｰﾃｨﾝｸﾞ計算書(TSF)'!E16</f>
        <v>0</v>
      </c>
      <c r="F16" s="59" t="str">
        <f>'ﾚｰﾃｨﾝｸﾞ計算書(TSF)'!F16</f>
        <v>dp-33c</v>
      </c>
      <c r="G16" s="33">
        <f>'ﾚｰﾃｨﾝｸﾞ計算書(TSF)'!G16</f>
        <v>695</v>
      </c>
      <c r="H16" s="154">
        <v>0.08</v>
      </c>
      <c r="I16" s="63">
        <v>0</v>
      </c>
      <c r="J16" s="64">
        <v>0</v>
      </c>
      <c r="K16" s="193">
        <f t="shared" si="0"/>
        <v>750.6</v>
      </c>
      <c r="L16" s="19">
        <f t="shared" si="1"/>
        <v>0.79936051159072741</v>
      </c>
      <c r="M16" s="65">
        <v>0</v>
      </c>
    </row>
    <row r="17" spans="2:13" x14ac:dyDescent="0.2">
      <c r="B17" s="15"/>
      <c r="C17" s="59"/>
      <c r="D17" s="59" t="str">
        <f>'ﾚｰﾃｨﾝｸﾞ計算書(TSF)'!D17</f>
        <v>ＭＩＳＴＲＡＬ Ⅳ</v>
      </c>
      <c r="E17" s="59" t="str">
        <f>'ﾚｰﾃｨﾝｸﾞ計算書(TSF)'!E17</f>
        <v>2321</v>
      </c>
      <c r="F17" s="59" t="str">
        <f>'ﾚｰﾃｨﾝｸﾞ計算書(TSF)'!F17</f>
        <v>yamaha-31s</v>
      </c>
      <c r="G17" s="33">
        <f>'ﾚｰﾃｨﾝｸﾞ計算書(TSF)'!G17</f>
        <v>677</v>
      </c>
      <c r="H17" s="292">
        <v>0.06</v>
      </c>
      <c r="I17" s="63">
        <v>0</v>
      </c>
      <c r="J17" s="64">
        <v>-0.02</v>
      </c>
      <c r="K17" s="193">
        <f t="shared" si="0"/>
        <v>704.08</v>
      </c>
      <c r="L17" s="19">
        <f t="shared" si="1"/>
        <v>0.85217588910351094</v>
      </c>
      <c r="M17" s="65">
        <v>0.03</v>
      </c>
    </row>
    <row r="18" spans="2:13" x14ac:dyDescent="0.2">
      <c r="B18" s="15"/>
      <c r="C18" s="59"/>
      <c r="D18" s="59">
        <f>'ﾚｰﾃｨﾝｸﾞ計算書(TSF)'!D18</f>
        <v>0</v>
      </c>
      <c r="E18" s="59">
        <f>'ﾚｰﾃｨﾝｸﾞ計算書(TSF)'!E18</f>
        <v>0</v>
      </c>
      <c r="F18" s="59">
        <f>'ﾚｰﾃｨﾝｸﾞ計算書(TSF)'!F18</f>
        <v>0</v>
      </c>
      <c r="G18" s="33">
        <f>'ﾚｰﾃｨﾝｸﾞ計算書(TSF)'!G18</f>
        <v>0</v>
      </c>
      <c r="H18" s="154">
        <v>0</v>
      </c>
      <c r="I18" s="63">
        <v>0</v>
      </c>
      <c r="J18" s="64">
        <v>0</v>
      </c>
      <c r="K18" s="193">
        <f t="shared" si="0"/>
        <v>0</v>
      </c>
      <c r="L18" s="19" t="e">
        <f t="shared" si="1"/>
        <v>#DIV/0!</v>
      </c>
      <c r="M18" s="65">
        <v>0</v>
      </c>
    </row>
    <row r="19" spans="2:13" x14ac:dyDescent="0.2">
      <c r="B19" s="15"/>
      <c r="C19" s="59"/>
      <c r="D19" s="59">
        <f>'ﾚｰﾃｨﾝｸﾞ計算書(TSF)'!D19</f>
        <v>0</v>
      </c>
      <c r="E19" s="59">
        <f>'ﾚｰﾃｨﾝｸﾞ計算書(TSF)'!E19</f>
        <v>0</v>
      </c>
      <c r="F19" s="59">
        <f>'ﾚｰﾃｨﾝｸﾞ計算書(TSF)'!F19</f>
        <v>0</v>
      </c>
      <c r="G19" s="33">
        <f>'ﾚｰﾃｨﾝｸﾞ計算書(TSF)'!G19</f>
        <v>0</v>
      </c>
      <c r="H19" s="154">
        <v>0</v>
      </c>
      <c r="I19" s="63">
        <v>0</v>
      </c>
      <c r="J19" s="64">
        <v>0</v>
      </c>
      <c r="K19" s="193">
        <f t="shared" si="0"/>
        <v>0</v>
      </c>
      <c r="L19" s="19" t="e">
        <f t="shared" si="1"/>
        <v>#DIV/0!</v>
      </c>
      <c r="M19" s="65">
        <v>0</v>
      </c>
    </row>
    <row r="20" spans="2:13" x14ac:dyDescent="0.2">
      <c r="B20" s="15"/>
      <c r="C20" s="59"/>
      <c r="D20" s="59" t="str">
        <f>'ﾚｰﾃｨﾝｸﾞ計算書(TSF)'!D20</f>
        <v>白砂</v>
      </c>
      <c r="E20" s="59"/>
      <c r="F20" s="59" t="s">
        <v>263</v>
      </c>
      <c r="G20" s="33">
        <f>'ﾚｰﾃｨﾝｸﾞ計算書(TSF)'!G20</f>
        <v>633</v>
      </c>
      <c r="H20" s="154">
        <v>0.02</v>
      </c>
      <c r="I20" s="63">
        <v>0</v>
      </c>
      <c r="J20" s="64">
        <v>-0.02</v>
      </c>
      <c r="K20" s="193">
        <f t="shared" si="0"/>
        <v>633</v>
      </c>
      <c r="L20" s="19">
        <f t="shared" si="1"/>
        <v>0.94786729857819907</v>
      </c>
      <c r="M20" s="65">
        <v>0.03</v>
      </c>
    </row>
    <row r="21" spans="2:13" x14ac:dyDescent="0.2">
      <c r="B21" s="15"/>
      <c r="C21" s="59"/>
      <c r="D21" s="59" t="str">
        <f>'ﾚｰﾃｨﾝｸﾞ計算書(TSF)'!D21</f>
        <v>ひねもすＩＶ</v>
      </c>
      <c r="E21" s="59" t="str">
        <f>'ﾚｰﾃｨﾝｸﾞ計算書(TSF)'!E21</f>
        <v>4983</v>
      </c>
      <c r="F21" s="59" t="str">
        <f>'ﾚｰﾃｨﾝｸﾞ計算書(TSF)'!F21</f>
        <v>J-35s</v>
      </c>
      <c r="G21" s="33">
        <f>'ﾚｰﾃｨﾝｸﾞ計算書(TSF)'!G21</f>
        <v>643</v>
      </c>
      <c r="H21" s="154">
        <v>0.06</v>
      </c>
      <c r="I21" s="63">
        <v>0</v>
      </c>
      <c r="J21" s="64">
        <v>0</v>
      </c>
      <c r="K21" s="193">
        <f t="shared" si="0"/>
        <v>681.58</v>
      </c>
      <c r="L21" s="19">
        <f t="shared" si="1"/>
        <v>0.8803075207605856</v>
      </c>
      <c r="M21" s="65">
        <v>0.03</v>
      </c>
    </row>
    <row r="22" spans="2:13" x14ac:dyDescent="0.2">
      <c r="B22" s="15"/>
      <c r="C22" s="59"/>
      <c r="D22" s="59" t="str">
        <f>'ﾚｰﾃｨﾝｸﾞ計算書(TSF)'!D22</f>
        <v>ＣＡＲＥＳＳ-２</v>
      </c>
      <c r="E22" s="59" t="str">
        <f>'ﾚｰﾃｨﾝｸﾞ計算書(TSF)'!E22</f>
        <v>1515</v>
      </c>
      <c r="F22" s="59" t="str">
        <f>'ﾚｰﾃｨﾝｸﾞ計算書(TSF)'!F22</f>
        <v>yamaha-31s</v>
      </c>
      <c r="G22" s="33">
        <f>'ﾚｰﾃｨﾝｸﾞ計算書(TSF)'!G22</f>
        <v>677</v>
      </c>
      <c r="H22" s="154">
        <v>0.06</v>
      </c>
      <c r="I22" s="63">
        <v>0</v>
      </c>
      <c r="J22" s="64">
        <v>-0.02</v>
      </c>
      <c r="K22" s="193">
        <f>G22+H22*G22+I22*G22+J22*G22</f>
        <v>704.08</v>
      </c>
      <c r="L22" s="19">
        <f t="shared" si="1"/>
        <v>0.85217588910351094</v>
      </c>
      <c r="M22" s="65">
        <v>0.03</v>
      </c>
    </row>
    <row r="23" spans="2:13" x14ac:dyDescent="0.2">
      <c r="B23" s="15"/>
      <c r="C23" s="59"/>
      <c r="D23" s="59" t="str">
        <f>'ﾚｰﾃｨﾝｸﾞ計算書(TSF)'!D23</f>
        <v>ＱＵＥＲＩＤＡ</v>
      </c>
      <c r="E23" s="59" t="str">
        <f>'ﾚｰﾃｨﾝｸﾞ計算書(TSF)'!E23</f>
        <v>210</v>
      </c>
      <c r="F23" s="59" t="str">
        <f>'ﾚｰﾃｨﾝｸﾞ計算書(TSF)'!F23</f>
        <v>fre-31</v>
      </c>
      <c r="G23" s="33">
        <f>'ﾚｰﾃｨﾝｸﾞ計算書(TSF)'!G23</f>
        <v>663</v>
      </c>
      <c r="H23" s="154">
        <v>0.04</v>
      </c>
      <c r="I23" s="63">
        <v>0</v>
      </c>
      <c r="J23" s="64">
        <v>-0.02</v>
      </c>
      <c r="K23" s="193">
        <f t="shared" si="0"/>
        <v>676.26</v>
      </c>
      <c r="L23" s="19">
        <f t="shared" si="1"/>
        <v>0.88723272114275575</v>
      </c>
      <c r="M23" s="65">
        <v>0.03</v>
      </c>
    </row>
    <row r="24" spans="2:13" x14ac:dyDescent="0.2">
      <c r="B24" s="15"/>
      <c r="C24" s="59"/>
      <c r="D24" s="59" t="str">
        <f>'ﾚｰﾃｨﾝｸﾞ計算書(TSF)'!D24</f>
        <v>センスオブワンダー</v>
      </c>
      <c r="E24" s="59">
        <f>'ﾚｰﾃｨﾝｸﾞ計算書(TSF)'!E24</f>
        <v>0</v>
      </c>
      <c r="F24" s="59">
        <f>'ﾚｰﾃｨﾝｸﾞ計算書(TSF)'!F24</f>
        <v>0</v>
      </c>
      <c r="G24" s="33">
        <f>'ﾚｰﾃｨﾝｸﾞ計算書(TSF)'!G24</f>
        <v>0</v>
      </c>
      <c r="H24" s="154">
        <v>0</v>
      </c>
      <c r="I24" s="63">
        <v>0</v>
      </c>
      <c r="J24" s="64">
        <v>0</v>
      </c>
      <c r="K24" s="193">
        <f t="shared" si="0"/>
        <v>0</v>
      </c>
      <c r="L24" s="19" t="e">
        <f t="shared" si="1"/>
        <v>#DIV/0!</v>
      </c>
      <c r="M24" s="65">
        <v>0</v>
      </c>
    </row>
    <row r="25" spans="2:13" x14ac:dyDescent="0.2">
      <c r="B25" s="15"/>
      <c r="C25" s="59"/>
      <c r="D25" s="59" t="str">
        <f>'ﾚｰﾃｨﾝｸﾞ計算書(TSF)'!D25</f>
        <v>MOANA</v>
      </c>
      <c r="E25" s="59"/>
      <c r="F25" s="59" t="s">
        <v>264</v>
      </c>
      <c r="G25" s="33">
        <f>'ﾚｰﾃｨﾝｸﾞ計算書(TSF)'!G25</f>
        <v>680</v>
      </c>
      <c r="H25" s="154">
        <v>0.03</v>
      </c>
      <c r="I25" s="63">
        <v>0.03</v>
      </c>
      <c r="J25" s="64">
        <v>0</v>
      </c>
      <c r="K25" s="193">
        <f t="shared" si="0"/>
        <v>720.8</v>
      </c>
      <c r="L25" s="19">
        <f t="shared" si="1"/>
        <v>0.83240843507214213</v>
      </c>
      <c r="M25" s="65">
        <v>-0.03</v>
      </c>
    </row>
    <row r="26" spans="2:13" x14ac:dyDescent="0.2">
      <c r="B26" s="15"/>
      <c r="C26" s="59"/>
      <c r="D26" s="59" t="str">
        <f>'ﾚｰﾃｨﾝｸﾞ計算書(TSF)'!D26</f>
        <v>ＭＹＭＹ</v>
      </c>
      <c r="E26" s="59">
        <f>'ﾚｰﾃｨﾝｸﾞ計算書(TSF)'!E26</f>
        <v>0</v>
      </c>
      <c r="F26" s="59" t="str">
        <f>'ﾚｰﾃｨﾝｸﾞ計算書(TSF)'!F26</f>
        <v>yamaha-26c(solid2p)</v>
      </c>
      <c r="G26" s="33">
        <f>'ﾚｰﾃｨﾝｸﾞ計算書(TSF)'!G26</f>
        <v>780</v>
      </c>
      <c r="H26" s="154">
        <v>0.05</v>
      </c>
      <c r="I26" s="63">
        <v>0.03</v>
      </c>
      <c r="J26" s="64">
        <v>0</v>
      </c>
      <c r="K26" s="193">
        <f t="shared" si="0"/>
        <v>842.4</v>
      </c>
      <c r="L26" s="19">
        <f t="shared" si="1"/>
        <v>0.71225071225071224</v>
      </c>
      <c r="M26" s="65">
        <v>-0.03</v>
      </c>
    </row>
    <row r="27" spans="2:13" x14ac:dyDescent="0.2">
      <c r="B27" s="15"/>
      <c r="C27" s="59"/>
      <c r="D27" s="59" t="str">
        <f>'ﾚｰﾃｨﾝｸﾞ計算書(TSF)'!D27</f>
        <v>コロ助</v>
      </c>
      <c r="E27" s="59">
        <f>'ﾚｰﾃｨﾝｸﾞ計算書(TSF)'!E27</f>
        <v>0</v>
      </c>
      <c r="F27" s="59" t="str">
        <f>'ﾚｰﾃｨﾝｸﾞ計算書(TSF)'!F27</f>
        <v>Cataｌina30</v>
      </c>
      <c r="G27" s="33">
        <f>'ﾚｰﾃｨﾝｸﾞ計算書(TSF)'!G27</f>
        <v>780</v>
      </c>
      <c r="H27" s="154">
        <v>0.06</v>
      </c>
      <c r="I27" s="63">
        <v>0.05</v>
      </c>
      <c r="J27" s="64">
        <v>0</v>
      </c>
      <c r="K27" s="193">
        <f t="shared" si="0"/>
        <v>865.8</v>
      </c>
      <c r="L27" s="19">
        <f t="shared" si="1"/>
        <v>0.693000693000693</v>
      </c>
      <c r="M27" s="65">
        <v>0</v>
      </c>
    </row>
    <row r="28" spans="2:13" x14ac:dyDescent="0.2">
      <c r="B28" s="15"/>
      <c r="C28" s="59"/>
      <c r="D28" s="59" t="str">
        <f>'ﾚｰﾃｨﾝｸﾞ計算書(TSF)'!D28</f>
        <v>ＳＡＴＡ Ⅲ</v>
      </c>
      <c r="E28" s="59" t="str">
        <f>'ﾚｰﾃｨﾝｸﾞ計算書(TSF)'!E28</f>
        <v>JST314</v>
      </c>
      <c r="F28" s="59" t="str">
        <f>'ﾚｰﾃｨﾝｸﾞ計算書(TSF)'!F28</f>
        <v>joylack26 P:B</v>
      </c>
      <c r="G28" s="33">
        <f>'ﾚｰﾃｨﾝｸﾞ計算書(TSF)'!G28</f>
        <v>740</v>
      </c>
      <c r="H28" s="154">
        <v>0.08</v>
      </c>
      <c r="I28" s="63">
        <v>0</v>
      </c>
      <c r="J28" s="64">
        <v>0</v>
      </c>
      <c r="K28" s="193">
        <f t="shared" si="0"/>
        <v>799.2</v>
      </c>
      <c r="L28" s="19">
        <f t="shared" si="1"/>
        <v>0.75075075075075071</v>
      </c>
      <c r="M28" s="65">
        <v>0</v>
      </c>
    </row>
    <row r="29" spans="2:13" x14ac:dyDescent="0.2">
      <c r="B29" s="15"/>
      <c r="C29" s="59"/>
      <c r="D29" s="59" t="str">
        <f>'ﾚｰﾃｨﾝｸﾞ計算書(TSF)'!D29</f>
        <v>雲</v>
      </c>
      <c r="E29" s="59">
        <f>'ﾚｰﾃｨﾝｸﾞ計算書(TSF)'!E29</f>
        <v>0</v>
      </c>
      <c r="F29" s="59" t="str">
        <f>'ﾚｰﾃｨﾝｸﾞ計算書(TSF)'!F29</f>
        <v>dp-26(solid2p)</v>
      </c>
      <c r="G29" s="33">
        <f>'ﾚｰﾃｨﾝｸﾞ計算書(TSF)'!G29</f>
        <v>780</v>
      </c>
      <c r="H29" s="154">
        <v>0</v>
      </c>
      <c r="I29" s="63">
        <v>0.03</v>
      </c>
      <c r="J29" s="64">
        <v>0</v>
      </c>
      <c r="K29" s="193">
        <f t="shared" si="0"/>
        <v>803.4</v>
      </c>
      <c r="L29" s="19">
        <f t="shared" si="1"/>
        <v>0.74682598954443613</v>
      </c>
      <c r="M29" s="65">
        <v>0</v>
      </c>
    </row>
    <row r="30" spans="2:13" x14ac:dyDescent="0.2">
      <c r="B30" s="15"/>
      <c r="C30" s="59"/>
      <c r="D30" s="59" t="str">
        <f>'ﾚｰﾃｨﾝｸﾞ計算書(TSF)'!D30</f>
        <v>シャチ二世</v>
      </c>
      <c r="E30" s="59" t="str">
        <f>'ﾚｰﾃｨﾝｸﾞ計算書(TSF)'!E30</f>
        <v>1859</v>
      </c>
      <c r="F30" s="59" t="str">
        <f>'ﾚｰﾃｨﾝｸﾞ計算書(TSF)'!F30</f>
        <v>canal-30(solid3p)</v>
      </c>
      <c r="G30" s="33">
        <f>'ﾚｰﾃｨﾝｸﾞ計算書(TSF)'!G30</f>
        <v>780</v>
      </c>
      <c r="H30" s="154">
        <v>0.09</v>
      </c>
      <c r="I30" s="63">
        <v>0.05</v>
      </c>
      <c r="J30" s="64">
        <v>0</v>
      </c>
      <c r="K30" s="193">
        <f t="shared" si="0"/>
        <v>889.2</v>
      </c>
      <c r="L30" s="19">
        <f t="shared" si="1"/>
        <v>0.67476383265856943</v>
      </c>
      <c r="M30" s="65">
        <v>-0.03</v>
      </c>
    </row>
    <row r="31" spans="2:13" x14ac:dyDescent="0.2">
      <c r="B31" s="15"/>
      <c r="C31" s="59"/>
      <c r="D31" s="59" t="str">
        <f>'ﾚｰﾃｨﾝｸﾞ計算書(TSF)'!D31</f>
        <v>志摩</v>
      </c>
      <c r="E31" s="59">
        <f>'ﾚｰﾃｨﾝｸﾞ計算書(TSF)'!E31</f>
        <v>1129</v>
      </c>
      <c r="F31" s="59" t="str">
        <f>'ﾚｰﾃｨﾝｸﾞ計算書(TSF)'!F31</f>
        <v>Arpege30</v>
      </c>
      <c r="G31" s="33">
        <f>'ﾚｰﾃｨﾝｸﾞ計算書(TSF)'!G31</f>
        <v>740</v>
      </c>
      <c r="H31" s="154">
        <v>0.09</v>
      </c>
      <c r="I31" s="63">
        <v>0</v>
      </c>
      <c r="J31" s="64">
        <v>0</v>
      </c>
      <c r="K31" s="193">
        <f t="shared" si="0"/>
        <v>806.6</v>
      </c>
      <c r="L31" s="19">
        <f t="shared" si="1"/>
        <v>0.74386312918423003</v>
      </c>
      <c r="M31" s="65">
        <v>0</v>
      </c>
    </row>
    <row r="32" spans="2:13" x14ac:dyDescent="0.2">
      <c r="B32" s="15"/>
      <c r="C32" s="59"/>
      <c r="D32" s="59" t="str">
        <f>'ﾚｰﾃｨﾝｸﾞ計算書(TSF)'!D32</f>
        <v>ＦＯＲＴＥ</v>
      </c>
      <c r="E32" s="59" t="str">
        <f>'ﾚｰﾃｨﾝｸﾞ計算書(TSF)'!E32</f>
        <v>4167</v>
      </c>
      <c r="F32" s="59" t="str">
        <f>'ﾚｰﾃｨﾝｸﾞ計算書(TSF)'!F32</f>
        <v>yokoyama-30sr P:B</v>
      </c>
      <c r="G32" s="33">
        <f>'ﾚｰﾃｨﾝｸﾞ計算書(TSF)'!G32</f>
        <v>677</v>
      </c>
      <c r="H32" s="154">
        <v>0.06</v>
      </c>
      <c r="I32" s="63">
        <v>0</v>
      </c>
      <c r="J32" s="64">
        <v>-0.02</v>
      </c>
      <c r="K32" s="193">
        <f t="shared" si="0"/>
        <v>704.08</v>
      </c>
      <c r="L32" s="19"/>
      <c r="M32" s="65">
        <v>0.03</v>
      </c>
    </row>
    <row r="33" spans="2:13" x14ac:dyDescent="0.2">
      <c r="B33" s="15"/>
      <c r="C33" s="59"/>
      <c r="D33" s="59" t="str">
        <f>'ﾚｰﾃｨﾝｸﾞ計算書(TSF)'!D33</f>
        <v>ＣｏｏＣｏｏ　Ｓｉｘ</v>
      </c>
      <c r="E33" s="59" t="str">
        <f>'ﾚｰﾃｨﾝｸﾞ計算書(TSF)'!E33</f>
        <v>6363</v>
      </c>
      <c r="F33" s="59" t="str">
        <f>'ﾚｰﾃｨﾝｸﾞ計算書(TSF)'!F33</f>
        <v>Dehler36SQ</v>
      </c>
      <c r="G33" s="33">
        <f>'ﾚｰﾃｨﾝｸﾞ計算書(TSF)'!G33</f>
        <v>640</v>
      </c>
      <c r="H33" s="289">
        <v>0.03</v>
      </c>
      <c r="I33" s="63">
        <v>0</v>
      </c>
      <c r="J33" s="64">
        <v>-0.02</v>
      </c>
      <c r="K33" s="193">
        <f t="shared" si="0"/>
        <v>646.40000000000009</v>
      </c>
      <c r="L33" s="19">
        <f t="shared" si="1"/>
        <v>0.92821782178217804</v>
      </c>
      <c r="M33" s="65">
        <v>0.03</v>
      </c>
    </row>
    <row r="34" spans="2:13" x14ac:dyDescent="0.2">
      <c r="B34" s="15"/>
      <c r="C34" s="59"/>
      <c r="D34" s="59" t="str">
        <f>'ﾚｰﾃｨﾝｸﾞ計算書(TSF)'!D34</f>
        <v>ＨＩＢＩＳＣＵＳ-Ⅲ</v>
      </c>
      <c r="E34" s="59" t="str">
        <f>'ﾚｰﾃｨﾝｸﾞ計算書(TSF)'!E34</f>
        <v>2762</v>
      </c>
      <c r="F34" s="59" t="str">
        <f>'ﾚｰﾃｨﾝｸﾞ計算書(TSF)'!F34</f>
        <v>swing-34</v>
      </c>
      <c r="G34" s="33">
        <f>'ﾚｰﾃｨﾝｸﾞ計算書(TSF)'!G34</f>
        <v>658</v>
      </c>
      <c r="H34" s="154">
        <v>0.06</v>
      </c>
      <c r="I34" s="63">
        <v>0</v>
      </c>
      <c r="J34" s="64">
        <v>-0.02</v>
      </c>
      <c r="K34" s="193">
        <f t="shared" si="0"/>
        <v>684.32</v>
      </c>
      <c r="L34" s="19">
        <f t="shared" si="1"/>
        <v>0.8767827916764086</v>
      </c>
      <c r="M34" s="65">
        <v>0.03</v>
      </c>
    </row>
    <row r="35" spans="2:13" x14ac:dyDescent="0.2">
      <c r="B35" s="15"/>
      <c r="C35" s="59"/>
      <c r="D35" s="59" t="str">
        <f>'ﾚｰﾃｨﾝｸﾞ計算書(TSF)'!D35</f>
        <v>蓮真</v>
      </c>
      <c r="E35" s="59">
        <f>'ﾚｰﾃｨﾝｸﾞ計算書(TSF)'!E35</f>
        <v>0</v>
      </c>
      <c r="F35" s="59" t="str">
        <f>'ﾚｰﾃｨﾝｸﾞ計算書(TSF)'!F35</f>
        <v>ｽｲﾝｸﾞ34</v>
      </c>
      <c r="G35" s="33">
        <f>'ﾚｰﾃｨﾝｸﾞ計算書(TSF)'!G35</f>
        <v>658</v>
      </c>
      <c r="H35" s="154">
        <v>0.06</v>
      </c>
      <c r="I35" s="63">
        <v>0</v>
      </c>
      <c r="J35" s="64">
        <v>0</v>
      </c>
      <c r="K35" s="193">
        <f t="shared" ref="K35:K43" si="2">G35+H35*G35+I35*G35+J35*G35</f>
        <v>697.48</v>
      </c>
      <c r="L35" s="19">
        <f t="shared" si="1"/>
        <v>0.86023972013534433</v>
      </c>
      <c r="M35" s="66">
        <v>0.03</v>
      </c>
    </row>
    <row r="36" spans="2:13" x14ac:dyDescent="0.2">
      <c r="B36" s="25"/>
      <c r="C36" s="59"/>
      <c r="D36" s="59" t="str">
        <f>'ﾚｰﾃｨﾝｸﾞ計算書(TSF)'!D36</f>
        <v>Hokule’a</v>
      </c>
      <c r="E36" s="59">
        <f>'ﾚｰﾃｨﾝｸﾞ計算書(TSF)'!E36</f>
        <v>0</v>
      </c>
      <c r="F36" s="59">
        <f>'ﾚｰﾃｨﾝｸﾞ計算書(TSF)'!F36</f>
        <v>0</v>
      </c>
      <c r="G36" s="33">
        <f>'ﾚｰﾃｨﾝｸﾞ計算書(TSF)'!G36</f>
        <v>0</v>
      </c>
      <c r="H36" s="314">
        <v>0</v>
      </c>
      <c r="I36" s="67"/>
      <c r="J36" s="68"/>
      <c r="K36" s="193">
        <f t="shared" si="2"/>
        <v>0</v>
      </c>
      <c r="L36" s="19"/>
      <c r="M36" s="65">
        <v>0</v>
      </c>
    </row>
    <row r="37" spans="2:13" x14ac:dyDescent="0.2">
      <c r="B37" s="15"/>
      <c r="C37" s="59"/>
      <c r="D37" s="59" t="str">
        <f>'ﾚｰﾃｨﾝｸﾞ計算書(TSF)'!D37</f>
        <v>美州</v>
      </c>
      <c r="E37" s="59" t="str">
        <f>'ﾚｰﾃｨﾝｸﾞ計算書(TSF)'!E37</f>
        <v>1987</v>
      </c>
      <c r="F37" s="59" t="str">
        <f>'ﾚｰﾃｨﾝｸﾞ計算書(TSF)'!F37</f>
        <v>nis-30(sold3p)</v>
      </c>
      <c r="G37" s="33">
        <f>'ﾚｰﾃｨﾝｸﾞ計算書(TSF)'!G37</f>
        <v>715</v>
      </c>
      <c r="H37" s="314">
        <v>7.0000000000000007E-2</v>
      </c>
      <c r="I37" s="67">
        <v>0.05</v>
      </c>
      <c r="J37" s="68">
        <v>0</v>
      </c>
      <c r="K37" s="193">
        <f t="shared" si="2"/>
        <v>800.8</v>
      </c>
      <c r="L37" s="19">
        <f t="shared" si="1"/>
        <v>0.7492507492507493</v>
      </c>
      <c r="M37" s="65">
        <v>0</v>
      </c>
    </row>
    <row r="38" spans="2:13" x14ac:dyDescent="0.2">
      <c r="B38" s="15"/>
      <c r="C38" s="59"/>
      <c r="D38" s="59" t="str">
        <f>'ﾚｰﾃｨﾝｸﾞ計算書(TSF)'!D38</f>
        <v>南遙</v>
      </c>
      <c r="E38" s="59">
        <f>'ﾚｰﾃｨﾝｸﾞ計算書(TSF)'!E38</f>
        <v>0</v>
      </c>
      <c r="F38" s="59">
        <f>'ﾚｰﾃｨﾝｸﾞ計算書(TSF)'!F38</f>
        <v>0</v>
      </c>
      <c r="G38" s="33">
        <f>'ﾚｰﾃｨﾝｸﾞ計算書(TSF)'!G38</f>
        <v>0</v>
      </c>
      <c r="H38" s="314">
        <v>0</v>
      </c>
      <c r="I38" s="67"/>
      <c r="J38" s="68"/>
      <c r="K38" s="193">
        <f t="shared" si="2"/>
        <v>0</v>
      </c>
      <c r="L38" s="19"/>
      <c r="M38" s="65"/>
    </row>
    <row r="39" spans="2:13" x14ac:dyDescent="0.2">
      <c r="B39" s="15"/>
      <c r="C39" s="59"/>
      <c r="D39" s="59">
        <f>'ﾚｰﾃｨﾝｸﾞ計算書(TSF)'!D39</f>
        <v>0</v>
      </c>
      <c r="E39" s="59">
        <f>'ﾚｰﾃｨﾝｸﾞ計算書(TSF)'!E39</f>
        <v>0</v>
      </c>
      <c r="F39" s="59">
        <f>'ﾚｰﾃｨﾝｸﾞ計算書(TSF)'!F39</f>
        <v>0</v>
      </c>
      <c r="G39" s="33">
        <f>'ﾚｰﾃｨﾝｸﾞ計算書(TSF)'!G39</f>
        <v>0</v>
      </c>
      <c r="H39" s="314"/>
      <c r="I39" s="67"/>
      <c r="J39" s="68"/>
      <c r="K39" s="193">
        <f t="shared" si="2"/>
        <v>0</v>
      </c>
      <c r="L39" s="19"/>
      <c r="M39" s="65"/>
    </row>
    <row r="40" spans="2:13" x14ac:dyDescent="0.2">
      <c r="B40" s="15"/>
      <c r="C40" s="59"/>
      <c r="D40" s="59" t="str">
        <f>'ﾚｰﾃｨﾝｸﾞ計算書(TSF)'!D40</f>
        <v>まんぼう</v>
      </c>
      <c r="E40" s="59">
        <f>'ﾚｰﾃｨﾝｸﾞ計算書(TSF)'!E40</f>
        <v>0</v>
      </c>
      <c r="F40" s="59">
        <f>'ﾚｰﾃｨﾝｸﾞ計算書(TSF)'!F40</f>
        <v>0</v>
      </c>
      <c r="G40" s="33">
        <f>'ﾚｰﾃｨﾝｸﾞ計算書(TSF)'!G40</f>
        <v>0</v>
      </c>
      <c r="H40" s="154">
        <v>0</v>
      </c>
      <c r="I40" s="63">
        <v>0</v>
      </c>
      <c r="J40" s="64">
        <v>0</v>
      </c>
      <c r="K40" s="193">
        <f t="shared" si="2"/>
        <v>0</v>
      </c>
      <c r="L40" s="19" t="e">
        <f>600/K40</f>
        <v>#DIV/0!</v>
      </c>
      <c r="M40" s="65">
        <v>0.03</v>
      </c>
    </row>
    <row r="41" spans="2:13" x14ac:dyDescent="0.2">
      <c r="B41" s="253"/>
      <c r="C41" s="306"/>
      <c r="D41" s="59">
        <f>'ﾚｰﾃｨﾝｸﾞ計算書(TSF)'!D41</f>
        <v>0</v>
      </c>
      <c r="E41" s="59">
        <f>'ﾚｰﾃｨﾝｸﾞ計算書(TSF)'!E41</f>
        <v>0</v>
      </c>
      <c r="F41" s="59">
        <f>'ﾚｰﾃｨﾝｸﾞ計算書(TSF)'!F41</f>
        <v>0</v>
      </c>
      <c r="G41" s="33">
        <f>'ﾚｰﾃｨﾝｸﾞ計算書(TSF)'!G41</f>
        <v>0</v>
      </c>
      <c r="H41" s="315"/>
      <c r="I41" s="308"/>
      <c r="J41" s="309"/>
      <c r="K41" s="310"/>
      <c r="L41" s="262"/>
      <c r="M41" s="311"/>
    </row>
    <row r="42" spans="2:13" x14ac:dyDescent="0.2">
      <c r="B42" s="253"/>
      <c r="C42" s="306"/>
      <c r="D42" s="59">
        <f>'ﾚｰﾃｨﾝｸﾞ計算書(TSF)'!D42</f>
        <v>0</v>
      </c>
      <c r="E42" s="59">
        <f>'ﾚｰﾃｨﾝｸﾞ計算書(TSF)'!E42</f>
        <v>0</v>
      </c>
      <c r="F42" s="59">
        <f>'ﾚｰﾃｨﾝｸﾞ計算書(TSF)'!F42</f>
        <v>0</v>
      </c>
      <c r="G42" s="33">
        <f>'ﾚｰﾃｨﾝｸﾞ計算書(TSF)'!G42</f>
        <v>0</v>
      </c>
      <c r="H42" s="307"/>
      <c r="I42" s="308"/>
      <c r="J42" s="309"/>
      <c r="K42" s="310"/>
      <c r="L42" s="262"/>
      <c r="M42" s="311"/>
    </row>
    <row r="43" spans="2:13" ht="13.8" thickBot="1" x14ac:dyDescent="0.25">
      <c r="B43" s="34"/>
      <c r="C43" s="82"/>
      <c r="D43" s="59">
        <f>'ﾚｰﾃｨﾝｸﾞ計算書(TSF)'!D43</f>
        <v>0</v>
      </c>
      <c r="E43" s="59">
        <f>'ﾚｰﾃｨﾝｸﾞ計算書(TSF)'!E43</f>
        <v>0</v>
      </c>
      <c r="F43" s="59">
        <f>'ﾚｰﾃｨﾝｸﾞ計算書(TSF)'!F43</f>
        <v>0</v>
      </c>
      <c r="G43" s="33">
        <f>'ﾚｰﾃｨﾝｸﾞ計算書(TSF)'!G43</f>
        <v>0</v>
      </c>
      <c r="H43" s="69"/>
      <c r="I43" s="70"/>
      <c r="J43" s="71"/>
      <c r="K43" s="194">
        <f t="shared" si="2"/>
        <v>0</v>
      </c>
      <c r="L43" s="37"/>
      <c r="M43" s="266"/>
    </row>
    <row r="45" spans="2:13" x14ac:dyDescent="0.2">
      <c r="B45" s="83" t="s">
        <v>59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6" spans="2:13" x14ac:dyDescent="0.2">
      <c r="B46" s="83" t="s">
        <v>60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</row>
    <row r="47" spans="2:13" x14ac:dyDescent="0.2">
      <c r="B47" s="83" t="s">
        <v>61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</row>
    <row r="48" spans="2:13" x14ac:dyDescent="0.2">
      <c r="B48" s="83" t="s">
        <v>62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</row>
  </sheetData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workbookViewId="0">
      <selection activeCell="F40" sqref="F40"/>
    </sheetView>
  </sheetViews>
  <sheetFormatPr defaultRowHeight="13.2" x14ac:dyDescent="0.2"/>
  <cols>
    <col min="1" max="1" width="17.44140625" customWidth="1"/>
    <col min="2" max="2" width="17.21875" customWidth="1"/>
    <col min="3" max="3" width="16" customWidth="1"/>
    <col min="4" max="4" width="14" customWidth="1"/>
  </cols>
  <sheetData>
    <row r="1" spans="1:5" x14ac:dyDescent="0.2">
      <c r="D1" s="72"/>
    </row>
    <row r="2" spans="1:5" ht="19.2" x14ac:dyDescent="0.25">
      <c r="A2" s="73"/>
      <c r="B2" s="73"/>
      <c r="C2" s="73"/>
      <c r="D2" s="74"/>
    </row>
    <row r="3" spans="1:5" ht="16.8" thickBot="1" x14ac:dyDescent="0.25">
      <c r="A3" s="75"/>
      <c r="B3" s="76" t="s">
        <v>248</v>
      </c>
      <c r="C3" s="75"/>
      <c r="D3" s="75"/>
      <c r="E3" s="98"/>
    </row>
    <row r="4" spans="1:5" ht="13.8" thickBot="1" x14ac:dyDescent="0.25">
      <c r="B4" s="77" t="s">
        <v>183</v>
      </c>
      <c r="C4" s="78" t="s">
        <v>184</v>
      </c>
      <c r="D4" s="79" t="s">
        <v>47</v>
      </c>
      <c r="E4" s="80" t="s">
        <v>48</v>
      </c>
    </row>
    <row r="5" spans="1:5" x14ac:dyDescent="0.2">
      <c r="A5">
        <v>1</v>
      </c>
      <c r="B5" s="99" t="s">
        <v>133</v>
      </c>
      <c r="C5" s="128" t="s">
        <v>134</v>
      </c>
      <c r="D5" s="100" t="s">
        <v>135</v>
      </c>
      <c r="E5" s="101">
        <v>640</v>
      </c>
    </row>
    <row r="6" spans="1:5" x14ac:dyDescent="0.2">
      <c r="A6">
        <v>2</v>
      </c>
      <c r="B6" s="102" t="s">
        <v>136</v>
      </c>
      <c r="C6" s="129" t="s">
        <v>137</v>
      </c>
      <c r="D6" s="103" t="s">
        <v>138</v>
      </c>
      <c r="E6" s="104">
        <v>655</v>
      </c>
    </row>
    <row r="7" spans="1:5" x14ac:dyDescent="0.2">
      <c r="A7">
        <v>3</v>
      </c>
      <c r="B7" s="102" t="s">
        <v>139</v>
      </c>
      <c r="C7" s="129">
        <v>3663</v>
      </c>
      <c r="D7" s="103" t="s">
        <v>141</v>
      </c>
      <c r="E7" s="104">
        <v>710</v>
      </c>
    </row>
    <row r="8" spans="1:5" x14ac:dyDescent="0.2">
      <c r="A8">
        <v>4</v>
      </c>
      <c r="B8" s="102" t="s">
        <v>142</v>
      </c>
      <c r="C8" s="129" t="s">
        <v>143</v>
      </c>
      <c r="D8" s="103" t="s">
        <v>144</v>
      </c>
      <c r="E8" s="105">
        <v>665</v>
      </c>
    </row>
    <row r="9" spans="1:5" ht="13.8" thickBot="1" x14ac:dyDescent="0.25">
      <c r="A9">
        <v>5</v>
      </c>
      <c r="B9" s="106" t="s">
        <v>145</v>
      </c>
      <c r="C9" s="130" t="s">
        <v>146</v>
      </c>
      <c r="D9" s="107" t="s">
        <v>147</v>
      </c>
      <c r="E9" s="108">
        <v>677</v>
      </c>
    </row>
    <row r="10" spans="1:5" ht="13.8" thickTop="1" x14ac:dyDescent="0.2">
      <c r="A10">
        <v>6</v>
      </c>
      <c r="B10" s="109" t="s">
        <v>157</v>
      </c>
      <c r="C10" s="131" t="s">
        <v>158</v>
      </c>
      <c r="D10" s="110" t="s">
        <v>159</v>
      </c>
      <c r="E10" s="111">
        <v>730</v>
      </c>
    </row>
    <row r="11" spans="1:5" ht="13.8" thickBot="1" x14ac:dyDescent="0.25">
      <c r="A11">
        <v>7</v>
      </c>
      <c r="B11" s="106" t="s">
        <v>155</v>
      </c>
      <c r="C11" s="130"/>
      <c r="D11" s="107" t="s">
        <v>156</v>
      </c>
      <c r="E11" s="108">
        <v>710</v>
      </c>
    </row>
    <row r="12" spans="1:5" ht="13.8" thickTop="1" x14ac:dyDescent="0.2">
      <c r="A12">
        <v>8</v>
      </c>
      <c r="B12" s="102" t="s">
        <v>171</v>
      </c>
      <c r="C12" s="129" t="s">
        <v>172</v>
      </c>
      <c r="D12" s="103" t="s">
        <v>170</v>
      </c>
      <c r="E12" s="104">
        <v>770</v>
      </c>
    </row>
    <row r="13" spans="1:5" x14ac:dyDescent="0.2">
      <c r="A13">
        <v>9</v>
      </c>
      <c r="B13" s="102" t="s">
        <v>175</v>
      </c>
      <c r="C13" s="129" t="s">
        <v>176</v>
      </c>
      <c r="D13" s="103" t="s">
        <v>177</v>
      </c>
      <c r="E13" s="104">
        <v>785</v>
      </c>
    </row>
    <row r="14" spans="1:5" x14ac:dyDescent="0.2">
      <c r="A14">
        <v>10</v>
      </c>
      <c r="B14" s="109" t="s">
        <v>173</v>
      </c>
      <c r="C14" s="138" t="s">
        <v>174</v>
      </c>
      <c r="D14" s="110" t="s">
        <v>167</v>
      </c>
      <c r="E14" s="111">
        <v>781</v>
      </c>
    </row>
    <row r="15" spans="1:5" x14ac:dyDescent="0.2">
      <c r="A15">
        <v>11</v>
      </c>
      <c r="B15" s="109" t="s">
        <v>166</v>
      </c>
      <c r="C15" s="131"/>
      <c r="D15" s="110" t="s">
        <v>167</v>
      </c>
      <c r="E15" s="111">
        <v>781</v>
      </c>
    </row>
    <row r="16" spans="1:5" x14ac:dyDescent="0.2">
      <c r="A16">
        <v>12</v>
      </c>
      <c r="B16" s="112" t="s">
        <v>185</v>
      </c>
      <c r="C16" s="134"/>
      <c r="D16" s="113" t="s">
        <v>182</v>
      </c>
      <c r="E16" s="104">
        <v>740</v>
      </c>
    </row>
    <row r="17" spans="1:5" x14ac:dyDescent="0.2">
      <c r="A17">
        <v>13</v>
      </c>
      <c r="B17" s="102" t="s">
        <v>186</v>
      </c>
      <c r="C17" s="129">
        <v>2672</v>
      </c>
      <c r="D17" s="103" t="s">
        <v>187</v>
      </c>
      <c r="E17" s="104">
        <v>720</v>
      </c>
    </row>
    <row r="18" spans="1:5" x14ac:dyDescent="0.2">
      <c r="A18">
        <v>14</v>
      </c>
      <c r="B18" s="102" t="s">
        <v>160</v>
      </c>
      <c r="C18" s="129">
        <v>4504</v>
      </c>
      <c r="D18" s="103" t="s">
        <v>162</v>
      </c>
      <c r="E18" s="104">
        <v>740</v>
      </c>
    </row>
    <row r="19" spans="1:5" x14ac:dyDescent="0.2">
      <c r="A19">
        <v>15</v>
      </c>
      <c r="B19" s="102" t="s">
        <v>168</v>
      </c>
      <c r="C19" s="129" t="s">
        <v>169</v>
      </c>
      <c r="D19" s="103" t="s">
        <v>170</v>
      </c>
      <c r="E19" s="104">
        <v>770</v>
      </c>
    </row>
    <row r="20" spans="1:5" ht="13.8" thickBot="1" x14ac:dyDescent="0.25">
      <c r="A20">
        <v>16</v>
      </c>
      <c r="B20" s="106" t="s">
        <v>150</v>
      </c>
      <c r="C20" s="130">
        <v>3040</v>
      </c>
      <c r="D20" s="107" t="s">
        <v>151</v>
      </c>
      <c r="E20" s="108">
        <v>685</v>
      </c>
    </row>
    <row r="21" spans="1:5" ht="13.8" thickTop="1" x14ac:dyDescent="0.2">
      <c r="A21">
        <v>17</v>
      </c>
      <c r="B21" s="114" t="s">
        <v>152</v>
      </c>
      <c r="C21" s="136" t="s">
        <v>153</v>
      </c>
      <c r="D21" s="115" t="s">
        <v>154</v>
      </c>
      <c r="E21" s="144">
        <v>695</v>
      </c>
    </row>
    <row r="22" spans="1:5" x14ac:dyDescent="0.2">
      <c r="A22">
        <v>18</v>
      </c>
      <c r="B22" s="102" t="s">
        <v>148</v>
      </c>
      <c r="C22" s="132" t="s">
        <v>149</v>
      </c>
      <c r="D22" s="103" t="s">
        <v>147</v>
      </c>
      <c r="E22" s="104">
        <v>677</v>
      </c>
    </row>
    <row r="23" spans="1:5" x14ac:dyDescent="0.2">
      <c r="A23">
        <v>19</v>
      </c>
      <c r="B23" s="102" t="s">
        <v>178</v>
      </c>
      <c r="C23" s="133"/>
      <c r="D23" s="103" t="s">
        <v>179</v>
      </c>
      <c r="E23" s="104">
        <v>800</v>
      </c>
    </row>
    <row r="24" spans="1:5" ht="13.8" thickBot="1" x14ac:dyDescent="0.25">
      <c r="A24">
        <v>20</v>
      </c>
      <c r="B24" s="106" t="s">
        <v>180</v>
      </c>
      <c r="C24" s="135"/>
      <c r="D24" s="107" t="s">
        <v>170</v>
      </c>
      <c r="E24" s="108">
        <v>855</v>
      </c>
    </row>
    <row r="25" spans="1:5" ht="13.8" thickTop="1" x14ac:dyDescent="0.2">
      <c r="A25">
        <v>21</v>
      </c>
      <c r="B25" s="25" t="s">
        <v>243</v>
      </c>
      <c r="C25" s="131"/>
      <c r="D25" s="110" t="s">
        <v>244</v>
      </c>
      <c r="E25" s="111">
        <v>660</v>
      </c>
    </row>
    <row r="26" spans="1:5" x14ac:dyDescent="0.2">
      <c r="A26">
        <v>22</v>
      </c>
      <c r="B26" s="102"/>
      <c r="C26" s="137"/>
      <c r="D26" s="103"/>
      <c r="E26" s="104"/>
    </row>
    <row r="27" spans="1:5" x14ac:dyDescent="0.2">
      <c r="A27">
        <v>23</v>
      </c>
      <c r="B27" s="109"/>
      <c r="C27" s="138"/>
      <c r="D27" s="110"/>
      <c r="E27" s="111"/>
    </row>
    <row r="28" spans="1:5" ht="13.8" thickBot="1" x14ac:dyDescent="0.25">
      <c r="A28">
        <v>24</v>
      </c>
      <c r="B28" s="106"/>
      <c r="C28" s="139"/>
      <c r="D28" s="107"/>
      <c r="E28" s="108"/>
    </row>
    <row r="29" spans="1:5" ht="13.8" thickTop="1" x14ac:dyDescent="0.2">
      <c r="A29">
        <v>25</v>
      </c>
      <c r="B29" s="109"/>
      <c r="C29" s="140"/>
      <c r="D29" s="116"/>
      <c r="E29" s="117"/>
    </row>
    <row r="30" spans="1:5" x14ac:dyDescent="0.2">
      <c r="A30">
        <v>26</v>
      </c>
      <c r="B30" s="102"/>
      <c r="C30" s="137"/>
      <c r="D30" s="103"/>
      <c r="E30" s="104"/>
    </row>
    <row r="31" spans="1:5" x14ac:dyDescent="0.2">
      <c r="A31">
        <v>27</v>
      </c>
      <c r="B31" s="102"/>
      <c r="C31" s="141"/>
      <c r="D31" s="118"/>
      <c r="E31" s="119"/>
    </row>
    <row r="32" spans="1:5" x14ac:dyDescent="0.2">
      <c r="A32">
        <v>28</v>
      </c>
      <c r="B32" s="120"/>
      <c r="C32" s="142"/>
      <c r="D32" s="118"/>
      <c r="E32" s="119"/>
    </row>
    <row r="33" spans="1:5" ht="13.8" thickBot="1" x14ac:dyDescent="0.25">
      <c r="A33">
        <v>29</v>
      </c>
      <c r="B33" s="121"/>
      <c r="C33" s="143"/>
      <c r="D33" s="122"/>
      <c r="E33" s="123"/>
    </row>
    <row r="34" spans="1:5" x14ac:dyDescent="0.2">
      <c r="A34">
        <v>30</v>
      </c>
    </row>
    <row r="36" spans="1:5" x14ac:dyDescent="0.2">
      <c r="B36" t="s">
        <v>245</v>
      </c>
    </row>
    <row r="37" spans="1:5" x14ac:dyDescent="0.2">
      <c r="C37" s="291" t="s">
        <v>246</v>
      </c>
    </row>
    <row r="39" spans="1:5" x14ac:dyDescent="0.2">
      <c r="B39" t="s">
        <v>188</v>
      </c>
    </row>
    <row r="40" spans="1:5" x14ac:dyDescent="0.2">
      <c r="C40" t="s">
        <v>189</v>
      </c>
    </row>
  </sheetData>
  <phoneticPr fontId="2"/>
  <hyperlinks>
    <hyperlink ref="C37" r:id="rId1" xr:uid="{00000000-0004-0000-0500-000000000000}"/>
  </hyperlinks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5"/>
  <sheetViews>
    <sheetView zoomScale="90" zoomScaleNormal="90" zoomScaleSheetLayoutView="100" workbookViewId="0">
      <selection activeCell="D27" sqref="D27"/>
    </sheetView>
  </sheetViews>
  <sheetFormatPr defaultRowHeight="13.2" x14ac:dyDescent="0.2"/>
  <cols>
    <col min="1" max="1" width="5.21875" style="94" customWidth="1"/>
    <col min="2" max="2" width="18.21875" style="94" customWidth="1"/>
    <col min="3" max="3" width="18.6640625" style="84" customWidth="1"/>
    <col min="4" max="4" width="12.44140625" customWidth="1"/>
    <col min="5" max="5" width="13.77734375" style="86" customWidth="1"/>
    <col min="6" max="6" width="7.33203125" hidden="1" customWidth="1"/>
    <col min="7" max="7" width="7.109375" customWidth="1"/>
    <col min="8" max="8" width="5" customWidth="1"/>
    <col min="9" max="9" width="6.77734375" customWidth="1"/>
    <col min="10" max="10" width="18.21875" customWidth="1"/>
  </cols>
  <sheetData>
    <row r="1" spans="1:7" ht="16.2" x14ac:dyDescent="0.2">
      <c r="B1" s="293">
        <v>45748</v>
      </c>
      <c r="C1" s="283" t="s">
        <v>190</v>
      </c>
      <c r="D1" s="76"/>
    </row>
    <row r="2" spans="1:7" ht="16.2" x14ac:dyDescent="0.2">
      <c r="A2" s="124"/>
      <c r="B2" s="124"/>
      <c r="C2" s="290"/>
      <c r="D2" s="290"/>
    </row>
    <row r="3" spans="1:7" ht="16.8" thickBot="1" x14ac:dyDescent="0.25">
      <c r="A3" s="124"/>
      <c r="B3" s="124"/>
      <c r="C3" s="290"/>
      <c r="D3" s="290"/>
    </row>
    <row r="4" spans="1:7" ht="14.25" customHeight="1" thickBot="1" x14ac:dyDescent="0.25">
      <c r="D4" s="324" t="s">
        <v>191</v>
      </c>
    </row>
    <row r="5" spans="1:7" ht="13.8" thickBot="1" x14ac:dyDescent="0.25">
      <c r="A5" s="87" t="s">
        <v>192</v>
      </c>
      <c r="B5" s="88" t="s">
        <v>5</v>
      </c>
      <c r="C5" s="149" t="s">
        <v>47</v>
      </c>
      <c r="D5" s="325"/>
      <c r="E5" s="287" t="s">
        <v>193</v>
      </c>
      <c r="F5" s="150"/>
      <c r="G5" s="151" t="s">
        <v>194</v>
      </c>
    </row>
    <row r="6" spans="1:7" x14ac:dyDescent="0.2">
      <c r="A6" s="89">
        <v>1</v>
      </c>
      <c r="B6" s="92" t="s">
        <v>130</v>
      </c>
      <c r="C6" s="257" t="s">
        <v>229</v>
      </c>
      <c r="D6" s="294">
        <v>32905</v>
      </c>
      <c r="E6" s="288">
        <f t="shared" ref="E6:E46" si="0">DATEDIF(D6,$B$1,"Y")</f>
        <v>35</v>
      </c>
      <c r="F6" s="284">
        <f>(E6-1)/5</f>
        <v>6.8</v>
      </c>
      <c r="G6" s="297">
        <f>INT(F6)</f>
        <v>6</v>
      </c>
    </row>
    <row r="7" spans="1:7" x14ac:dyDescent="0.2">
      <c r="A7" s="90">
        <v>2</v>
      </c>
      <c r="B7" s="91" t="s">
        <v>65</v>
      </c>
      <c r="C7" s="22" t="s">
        <v>67</v>
      </c>
      <c r="D7" s="294">
        <v>31168</v>
      </c>
      <c r="E7" s="288">
        <f t="shared" si="0"/>
        <v>39</v>
      </c>
      <c r="F7" s="1">
        <f t="shared" ref="F7:F46" si="1">(E7-1)/5</f>
        <v>7.6</v>
      </c>
      <c r="G7" s="297">
        <f t="shared" ref="G7:G46" si="2">INT(F7)</f>
        <v>7</v>
      </c>
    </row>
    <row r="8" spans="1:7" x14ac:dyDescent="0.2">
      <c r="A8" s="90">
        <v>3</v>
      </c>
      <c r="B8" s="91" t="s">
        <v>68</v>
      </c>
      <c r="C8" s="22" t="s">
        <v>70</v>
      </c>
      <c r="D8" s="294" t="s">
        <v>195</v>
      </c>
      <c r="E8" s="288">
        <f t="shared" si="0"/>
        <v>28</v>
      </c>
      <c r="F8" s="1">
        <f t="shared" si="1"/>
        <v>5.4</v>
      </c>
      <c r="G8" s="297">
        <f t="shared" si="2"/>
        <v>5</v>
      </c>
    </row>
    <row r="9" spans="1:7" x14ac:dyDescent="0.2">
      <c r="A9" s="90">
        <v>4</v>
      </c>
      <c r="B9" s="91" t="s">
        <v>196</v>
      </c>
      <c r="C9" s="22" t="s">
        <v>73</v>
      </c>
      <c r="D9" s="294" t="s">
        <v>197</v>
      </c>
      <c r="E9" s="288">
        <f t="shared" si="0"/>
        <v>41</v>
      </c>
      <c r="F9" s="1">
        <f t="shared" si="1"/>
        <v>8</v>
      </c>
      <c r="G9" s="297">
        <f t="shared" si="2"/>
        <v>8</v>
      </c>
    </row>
    <row r="10" spans="1:7" x14ac:dyDescent="0.2">
      <c r="A10" s="90">
        <v>5</v>
      </c>
      <c r="B10" s="91" t="s">
        <v>198</v>
      </c>
      <c r="C10" s="22" t="s">
        <v>76</v>
      </c>
      <c r="D10" s="294">
        <v>30127</v>
      </c>
      <c r="E10" s="288">
        <f t="shared" si="0"/>
        <v>42</v>
      </c>
      <c r="F10" s="1">
        <f t="shared" si="1"/>
        <v>8.1999999999999993</v>
      </c>
      <c r="G10" s="297">
        <f t="shared" si="2"/>
        <v>8</v>
      </c>
    </row>
    <row r="11" spans="1:7" x14ac:dyDescent="0.2">
      <c r="A11" s="90">
        <v>6</v>
      </c>
      <c r="B11" s="91" t="s">
        <v>226</v>
      </c>
      <c r="C11" s="22" t="s">
        <v>126</v>
      </c>
      <c r="D11" s="294" t="s">
        <v>199</v>
      </c>
      <c r="E11" s="288" t="e">
        <f t="shared" si="0"/>
        <v>#VALUE!</v>
      </c>
      <c r="F11" s="1" t="e">
        <f t="shared" si="1"/>
        <v>#VALUE!</v>
      </c>
      <c r="G11" s="297" t="e">
        <f t="shared" si="2"/>
        <v>#VALUE!</v>
      </c>
    </row>
    <row r="12" spans="1:7" x14ac:dyDescent="0.2">
      <c r="A12" s="90">
        <v>7</v>
      </c>
      <c r="B12" s="127" t="s">
        <v>255</v>
      </c>
      <c r="C12" s="22"/>
      <c r="D12" s="294" t="s">
        <v>199</v>
      </c>
      <c r="E12" s="288" t="e">
        <f t="shared" si="0"/>
        <v>#VALUE!</v>
      </c>
      <c r="F12" s="1" t="e">
        <f t="shared" si="1"/>
        <v>#VALUE!</v>
      </c>
      <c r="G12" s="297" t="e">
        <f t="shared" si="2"/>
        <v>#VALUE!</v>
      </c>
    </row>
    <row r="13" spans="1:7" x14ac:dyDescent="0.2">
      <c r="A13" s="90">
        <v>8</v>
      </c>
      <c r="B13" s="91"/>
      <c r="C13" s="22"/>
      <c r="D13" s="294"/>
      <c r="E13" s="288">
        <f t="shared" si="0"/>
        <v>125</v>
      </c>
      <c r="F13" s="1">
        <f t="shared" si="1"/>
        <v>24.8</v>
      </c>
      <c r="G13" s="297">
        <f t="shared" si="2"/>
        <v>24</v>
      </c>
    </row>
    <row r="14" spans="1:7" x14ac:dyDescent="0.2">
      <c r="A14" s="90">
        <v>9</v>
      </c>
      <c r="B14" s="127" t="s">
        <v>200</v>
      </c>
      <c r="C14" s="30" t="s">
        <v>201</v>
      </c>
      <c r="D14" s="295">
        <v>34425</v>
      </c>
      <c r="E14" s="288">
        <f t="shared" si="0"/>
        <v>31</v>
      </c>
      <c r="F14" s="1">
        <f t="shared" si="1"/>
        <v>6</v>
      </c>
      <c r="G14" s="297">
        <f t="shared" si="2"/>
        <v>6</v>
      </c>
    </row>
    <row r="15" spans="1:7" ht="14.25" customHeight="1" x14ac:dyDescent="0.2">
      <c r="A15" s="90">
        <v>10</v>
      </c>
      <c r="B15" s="91" t="s">
        <v>202</v>
      </c>
      <c r="C15" s="22" t="s">
        <v>82</v>
      </c>
      <c r="D15" s="294" t="s">
        <v>203</v>
      </c>
      <c r="E15" s="288">
        <f t="shared" si="0"/>
        <v>39</v>
      </c>
      <c r="F15" s="1">
        <f t="shared" si="1"/>
        <v>7.6</v>
      </c>
      <c r="G15" s="297">
        <f t="shared" si="2"/>
        <v>7</v>
      </c>
    </row>
    <row r="16" spans="1:7" x14ac:dyDescent="0.2">
      <c r="A16" s="90">
        <v>11</v>
      </c>
      <c r="B16" s="91" t="s">
        <v>204</v>
      </c>
      <c r="C16" s="22" t="s">
        <v>205</v>
      </c>
      <c r="D16" s="294">
        <v>33147</v>
      </c>
      <c r="E16" s="288">
        <f t="shared" si="0"/>
        <v>34</v>
      </c>
      <c r="F16" s="1">
        <f t="shared" si="1"/>
        <v>6.6</v>
      </c>
      <c r="G16" s="297">
        <f t="shared" si="2"/>
        <v>6</v>
      </c>
    </row>
    <row r="17" spans="1:7" x14ac:dyDescent="0.2">
      <c r="A17" s="90">
        <v>12</v>
      </c>
      <c r="B17" s="91" t="s">
        <v>227</v>
      </c>
      <c r="C17" s="22" t="s">
        <v>228</v>
      </c>
      <c r="D17" s="294">
        <v>29007</v>
      </c>
      <c r="E17" s="288">
        <f t="shared" si="0"/>
        <v>45</v>
      </c>
      <c r="F17" s="1">
        <f t="shared" si="1"/>
        <v>8.8000000000000007</v>
      </c>
      <c r="G17" s="297">
        <f t="shared" si="2"/>
        <v>8</v>
      </c>
    </row>
    <row r="18" spans="1:7" x14ac:dyDescent="0.2">
      <c r="A18" s="90">
        <v>13</v>
      </c>
      <c r="B18" s="91" t="s">
        <v>206</v>
      </c>
      <c r="C18" s="22" t="s">
        <v>88</v>
      </c>
      <c r="D18" s="294" t="s">
        <v>207</v>
      </c>
      <c r="E18" s="288">
        <f t="shared" si="0"/>
        <v>33</v>
      </c>
      <c r="F18" s="1">
        <f t="shared" si="1"/>
        <v>6.4</v>
      </c>
      <c r="G18" s="297">
        <f t="shared" si="2"/>
        <v>6</v>
      </c>
    </row>
    <row r="19" spans="1:7" x14ac:dyDescent="0.2">
      <c r="A19" s="90">
        <v>14</v>
      </c>
      <c r="B19" s="91"/>
      <c r="C19" s="32"/>
      <c r="D19" s="294" t="s">
        <v>260</v>
      </c>
      <c r="E19" s="288" t="e">
        <f t="shared" si="0"/>
        <v>#VALUE!</v>
      </c>
      <c r="F19" s="1" t="e">
        <f t="shared" si="1"/>
        <v>#VALUE!</v>
      </c>
      <c r="G19" s="297" t="e">
        <f t="shared" si="2"/>
        <v>#VALUE!</v>
      </c>
    </row>
    <row r="20" spans="1:7" x14ac:dyDescent="0.2">
      <c r="A20" s="90">
        <v>15</v>
      </c>
      <c r="B20" s="91"/>
      <c r="C20" s="22"/>
      <c r="D20" s="294" t="s">
        <v>260</v>
      </c>
      <c r="E20" s="288" t="e">
        <f t="shared" si="0"/>
        <v>#VALUE!</v>
      </c>
      <c r="F20" s="1" t="e">
        <f t="shared" si="1"/>
        <v>#VALUE!</v>
      </c>
      <c r="G20" s="297" t="e">
        <f t="shared" si="2"/>
        <v>#VALUE!</v>
      </c>
    </row>
    <row r="21" spans="1:7" x14ac:dyDescent="0.2">
      <c r="A21" s="90">
        <v>16</v>
      </c>
      <c r="B21" s="91" t="s">
        <v>208</v>
      </c>
      <c r="C21" s="22" t="s">
        <v>263</v>
      </c>
      <c r="D21" s="294">
        <v>41456</v>
      </c>
      <c r="E21" s="288">
        <f t="shared" si="0"/>
        <v>11</v>
      </c>
      <c r="F21" s="1">
        <f t="shared" si="1"/>
        <v>2</v>
      </c>
      <c r="G21" s="297">
        <f t="shared" si="2"/>
        <v>2</v>
      </c>
    </row>
    <row r="22" spans="1:7" x14ac:dyDescent="0.2">
      <c r="A22" s="90">
        <v>17</v>
      </c>
      <c r="B22" s="91" t="s">
        <v>209</v>
      </c>
      <c r="C22" s="22" t="s">
        <v>93</v>
      </c>
      <c r="D22" s="294" t="s">
        <v>210</v>
      </c>
      <c r="E22" s="288">
        <f t="shared" si="0"/>
        <v>32</v>
      </c>
      <c r="F22" s="1">
        <f t="shared" si="1"/>
        <v>6.2</v>
      </c>
      <c r="G22" s="297">
        <f t="shared" si="2"/>
        <v>6</v>
      </c>
    </row>
    <row r="23" spans="1:7" x14ac:dyDescent="0.2">
      <c r="A23" s="90">
        <v>18</v>
      </c>
      <c r="B23" s="91" t="s">
        <v>211</v>
      </c>
      <c r="C23" s="22" t="s">
        <v>88</v>
      </c>
      <c r="D23" s="294" t="s">
        <v>212</v>
      </c>
      <c r="E23" s="288">
        <f t="shared" si="0"/>
        <v>34</v>
      </c>
      <c r="F23" s="1">
        <f t="shared" si="1"/>
        <v>6.6</v>
      </c>
      <c r="G23" s="297">
        <f t="shared" si="2"/>
        <v>6</v>
      </c>
    </row>
    <row r="24" spans="1:7" x14ac:dyDescent="0.2">
      <c r="A24" s="90">
        <v>19</v>
      </c>
      <c r="B24" s="91" t="s">
        <v>213</v>
      </c>
      <c r="C24" s="22" t="s">
        <v>98</v>
      </c>
      <c r="D24" s="294">
        <v>36312</v>
      </c>
      <c r="E24" s="288">
        <f t="shared" si="0"/>
        <v>25</v>
      </c>
      <c r="F24" s="1">
        <f t="shared" si="1"/>
        <v>4.8</v>
      </c>
      <c r="G24" s="297">
        <f t="shared" si="2"/>
        <v>4</v>
      </c>
    </row>
    <row r="25" spans="1:7" x14ac:dyDescent="0.2">
      <c r="A25" s="90">
        <v>20</v>
      </c>
      <c r="B25" s="92" t="s">
        <v>129</v>
      </c>
      <c r="C25" s="22"/>
      <c r="D25" s="294" t="s">
        <v>199</v>
      </c>
      <c r="E25" s="288" t="e">
        <f t="shared" si="0"/>
        <v>#VALUE!</v>
      </c>
      <c r="F25" s="1" t="e">
        <f t="shared" si="1"/>
        <v>#VALUE!</v>
      </c>
      <c r="G25" s="297" t="e">
        <f t="shared" si="2"/>
        <v>#VALUE!</v>
      </c>
    </row>
    <row r="26" spans="1:7" x14ac:dyDescent="0.2">
      <c r="A26" s="90">
        <v>21</v>
      </c>
      <c r="B26" s="91" t="s">
        <v>251</v>
      </c>
      <c r="C26" s="22" t="s">
        <v>264</v>
      </c>
      <c r="D26" s="294">
        <v>39083</v>
      </c>
      <c r="E26" s="288">
        <f t="shared" si="0"/>
        <v>18</v>
      </c>
      <c r="F26" s="1">
        <f t="shared" si="1"/>
        <v>3.4</v>
      </c>
      <c r="G26" s="297">
        <f t="shared" si="2"/>
        <v>3</v>
      </c>
    </row>
    <row r="27" spans="1:7" x14ac:dyDescent="0.2">
      <c r="A27" s="90">
        <v>22</v>
      </c>
      <c r="B27" s="91" t="s">
        <v>214</v>
      </c>
      <c r="C27" s="22" t="s">
        <v>100</v>
      </c>
      <c r="D27" s="294">
        <v>34516</v>
      </c>
      <c r="E27" s="288">
        <f t="shared" si="0"/>
        <v>30</v>
      </c>
      <c r="F27" s="1">
        <f t="shared" si="1"/>
        <v>5.8</v>
      </c>
      <c r="G27" s="297">
        <f t="shared" si="2"/>
        <v>5</v>
      </c>
    </row>
    <row r="28" spans="1:7" x14ac:dyDescent="0.2">
      <c r="A28" s="90">
        <v>23</v>
      </c>
      <c r="B28" s="92" t="s">
        <v>101</v>
      </c>
      <c r="C28" s="22" t="s">
        <v>215</v>
      </c>
      <c r="D28" s="294">
        <v>32964</v>
      </c>
      <c r="E28" s="288">
        <f t="shared" si="0"/>
        <v>35</v>
      </c>
      <c r="F28" s="1">
        <f t="shared" si="1"/>
        <v>6.8</v>
      </c>
      <c r="G28" s="297">
        <f t="shared" si="2"/>
        <v>6</v>
      </c>
    </row>
    <row r="29" spans="1:7" x14ac:dyDescent="0.2">
      <c r="A29" s="90">
        <v>24</v>
      </c>
      <c r="B29" s="91" t="s">
        <v>216</v>
      </c>
      <c r="C29" s="22" t="s">
        <v>217</v>
      </c>
      <c r="D29" s="294">
        <v>30195</v>
      </c>
      <c r="E29" s="288">
        <f t="shared" si="0"/>
        <v>42</v>
      </c>
      <c r="F29" s="1">
        <f t="shared" si="1"/>
        <v>8.1999999999999993</v>
      </c>
      <c r="G29" s="297">
        <f t="shared" si="2"/>
        <v>8</v>
      </c>
    </row>
    <row r="30" spans="1:7" x14ac:dyDescent="0.2">
      <c r="A30" s="90">
        <v>25</v>
      </c>
      <c r="B30" s="91" t="s">
        <v>218</v>
      </c>
      <c r="C30" s="22" t="s">
        <v>107</v>
      </c>
      <c r="D30" s="294" t="s">
        <v>199</v>
      </c>
      <c r="E30" s="288" t="e">
        <f t="shared" si="0"/>
        <v>#VALUE!</v>
      </c>
      <c r="F30" s="1" t="e">
        <f t="shared" si="1"/>
        <v>#VALUE!</v>
      </c>
      <c r="G30" s="297" t="e">
        <f t="shared" si="2"/>
        <v>#VALUE!</v>
      </c>
    </row>
    <row r="31" spans="1:7" x14ac:dyDescent="0.2">
      <c r="A31" s="90">
        <v>27</v>
      </c>
      <c r="B31" s="91" t="s">
        <v>108</v>
      </c>
      <c r="C31" s="22" t="s">
        <v>110</v>
      </c>
      <c r="D31" s="294">
        <v>27851</v>
      </c>
      <c r="E31" s="288">
        <f t="shared" si="0"/>
        <v>49</v>
      </c>
      <c r="F31" s="1">
        <f t="shared" si="1"/>
        <v>9.6</v>
      </c>
      <c r="G31" s="297">
        <f t="shared" si="2"/>
        <v>9</v>
      </c>
    </row>
    <row r="32" spans="1:7" x14ac:dyDescent="0.2">
      <c r="A32" s="90">
        <v>26</v>
      </c>
      <c r="B32" s="91" t="s">
        <v>111</v>
      </c>
      <c r="C32" s="22" t="s">
        <v>219</v>
      </c>
      <c r="D32" s="294">
        <v>27364</v>
      </c>
      <c r="E32" s="288">
        <f t="shared" si="0"/>
        <v>50</v>
      </c>
      <c r="F32" s="1">
        <f t="shared" si="1"/>
        <v>9.8000000000000007</v>
      </c>
      <c r="G32" s="297">
        <f t="shared" si="2"/>
        <v>9</v>
      </c>
    </row>
    <row r="33" spans="1:7" x14ac:dyDescent="0.2">
      <c r="A33" s="90">
        <v>28</v>
      </c>
      <c r="B33" s="91" t="s">
        <v>220</v>
      </c>
      <c r="C33" s="22" t="s">
        <v>115</v>
      </c>
      <c r="D33" s="294">
        <v>32721</v>
      </c>
      <c r="E33" s="288">
        <f t="shared" si="0"/>
        <v>35</v>
      </c>
      <c r="F33" s="1">
        <f t="shared" si="1"/>
        <v>6.8</v>
      </c>
      <c r="G33" s="297">
        <f t="shared" si="2"/>
        <v>6</v>
      </c>
    </row>
    <row r="34" spans="1:7" x14ac:dyDescent="0.2">
      <c r="A34" s="90">
        <v>29</v>
      </c>
      <c r="B34" s="91" t="s">
        <v>221</v>
      </c>
      <c r="C34" s="22" t="s">
        <v>222</v>
      </c>
      <c r="D34" s="294">
        <v>39083</v>
      </c>
      <c r="E34" s="288">
        <f t="shared" si="0"/>
        <v>18</v>
      </c>
      <c r="F34" s="1">
        <f t="shared" si="1"/>
        <v>3.4</v>
      </c>
      <c r="G34" s="297">
        <f t="shared" si="2"/>
        <v>3</v>
      </c>
    </row>
    <row r="35" spans="1:7" x14ac:dyDescent="0.2">
      <c r="A35" s="90">
        <v>30</v>
      </c>
      <c r="B35" s="91" t="s">
        <v>223</v>
      </c>
      <c r="C35" s="22" t="s">
        <v>121</v>
      </c>
      <c r="D35" s="294" t="s">
        <v>224</v>
      </c>
      <c r="E35" s="288">
        <f t="shared" si="0"/>
        <v>34</v>
      </c>
      <c r="F35" s="1">
        <f t="shared" si="1"/>
        <v>6.6</v>
      </c>
      <c r="G35" s="297">
        <f t="shared" si="2"/>
        <v>6</v>
      </c>
    </row>
    <row r="36" spans="1:7" x14ac:dyDescent="0.2">
      <c r="A36" s="90">
        <v>31</v>
      </c>
      <c r="B36" s="285" t="s">
        <v>131</v>
      </c>
      <c r="C36" s="257" t="s">
        <v>230</v>
      </c>
      <c r="D36" s="294">
        <v>33451</v>
      </c>
      <c r="E36" s="288">
        <f t="shared" si="0"/>
        <v>33</v>
      </c>
      <c r="F36" s="1">
        <f t="shared" si="1"/>
        <v>6.4</v>
      </c>
      <c r="G36" s="297">
        <f t="shared" si="2"/>
        <v>6</v>
      </c>
    </row>
    <row r="37" spans="1:7" x14ac:dyDescent="0.2">
      <c r="A37" s="90">
        <v>32</v>
      </c>
      <c r="B37" s="91" t="s">
        <v>252</v>
      </c>
      <c r="C37" s="22"/>
      <c r="D37" s="294" t="s">
        <v>199</v>
      </c>
      <c r="E37" s="288" t="e">
        <f t="shared" si="0"/>
        <v>#VALUE!</v>
      </c>
      <c r="F37" s="1" t="e">
        <f t="shared" si="1"/>
        <v>#VALUE!</v>
      </c>
      <c r="G37" s="297" t="e">
        <f t="shared" si="2"/>
        <v>#VALUE!</v>
      </c>
    </row>
    <row r="38" spans="1:7" x14ac:dyDescent="0.2">
      <c r="A38" s="90">
        <v>33</v>
      </c>
      <c r="B38" s="91" t="s">
        <v>122</v>
      </c>
      <c r="C38" s="22" t="s">
        <v>124</v>
      </c>
      <c r="D38" s="294" t="s">
        <v>225</v>
      </c>
      <c r="E38" s="288">
        <f t="shared" si="0"/>
        <v>38</v>
      </c>
      <c r="F38" s="1">
        <f t="shared" si="1"/>
        <v>7.4</v>
      </c>
      <c r="G38" s="297">
        <f t="shared" si="2"/>
        <v>7</v>
      </c>
    </row>
    <row r="39" spans="1:7" x14ac:dyDescent="0.2">
      <c r="A39" s="90">
        <v>34</v>
      </c>
      <c r="B39" s="91" t="s">
        <v>253</v>
      </c>
      <c r="C39" s="22"/>
      <c r="D39" s="294" t="s">
        <v>199</v>
      </c>
      <c r="E39" s="288" t="e">
        <f t="shared" si="0"/>
        <v>#VALUE!</v>
      </c>
      <c r="F39" s="1" t="e">
        <f t="shared" si="1"/>
        <v>#VALUE!</v>
      </c>
      <c r="G39" s="297" t="e">
        <f t="shared" si="2"/>
        <v>#VALUE!</v>
      </c>
    </row>
    <row r="40" spans="1:7" x14ac:dyDescent="0.2">
      <c r="A40" s="90">
        <v>35</v>
      </c>
      <c r="B40" s="91"/>
      <c r="C40" s="22"/>
      <c r="D40" s="294" t="s">
        <v>199</v>
      </c>
      <c r="E40" s="288" t="e">
        <f t="shared" si="0"/>
        <v>#VALUE!</v>
      </c>
      <c r="F40" s="1" t="e">
        <f t="shared" si="1"/>
        <v>#VALUE!</v>
      </c>
      <c r="G40" s="297" t="e">
        <f t="shared" si="2"/>
        <v>#VALUE!</v>
      </c>
    </row>
    <row r="41" spans="1:7" ht="15" customHeight="1" x14ac:dyDescent="0.2">
      <c r="A41" s="90">
        <v>36</v>
      </c>
      <c r="B41" s="92" t="s">
        <v>254</v>
      </c>
      <c r="C41" s="22"/>
      <c r="D41" s="294" t="s">
        <v>199</v>
      </c>
      <c r="E41" s="288" t="e">
        <f t="shared" si="0"/>
        <v>#VALUE!</v>
      </c>
      <c r="F41" s="1" t="e">
        <f t="shared" si="1"/>
        <v>#VALUE!</v>
      </c>
      <c r="G41" s="297" t="e">
        <f t="shared" si="2"/>
        <v>#VALUE!</v>
      </c>
    </row>
    <row r="42" spans="1:7" x14ac:dyDescent="0.2">
      <c r="A42" s="90">
        <v>37</v>
      </c>
      <c r="B42" s="91"/>
      <c r="C42" s="22"/>
      <c r="D42" s="294" t="s">
        <v>199</v>
      </c>
      <c r="E42" s="288" t="e">
        <f t="shared" si="0"/>
        <v>#VALUE!</v>
      </c>
      <c r="F42" s="1" t="e">
        <f t="shared" si="1"/>
        <v>#VALUE!</v>
      </c>
      <c r="G42" s="297" t="e">
        <f t="shared" si="2"/>
        <v>#VALUE!</v>
      </c>
    </row>
    <row r="43" spans="1:7" x14ac:dyDescent="0.2">
      <c r="A43" s="90">
        <v>38</v>
      </c>
      <c r="B43" s="92"/>
      <c r="C43" s="257"/>
      <c r="D43" s="294" t="s">
        <v>199</v>
      </c>
      <c r="E43" s="288" t="e">
        <f t="shared" si="0"/>
        <v>#VALUE!</v>
      </c>
      <c r="F43" s="1" t="e">
        <f t="shared" si="1"/>
        <v>#VALUE!</v>
      </c>
      <c r="G43" s="297" t="e">
        <f t="shared" si="2"/>
        <v>#VALUE!</v>
      </c>
    </row>
    <row r="44" spans="1:7" x14ac:dyDescent="0.2">
      <c r="A44" s="90">
        <v>39</v>
      </c>
      <c r="B44" s="92"/>
      <c r="C44" s="257"/>
      <c r="D44" s="294" t="s">
        <v>199</v>
      </c>
      <c r="E44" s="288" t="e">
        <f t="shared" si="0"/>
        <v>#VALUE!</v>
      </c>
      <c r="F44" s="1" t="e">
        <f t="shared" si="1"/>
        <v>#VALUE!</v>
      </c>
      <c r="G44" s="297" t="e">
        <f t="shared" si="2"/>
        <v>#VALUE!</v>
      </c>
    </row>
    <row r="45" spans="1:7" ht="13.65" customHeight="1" x14ac:dyDescent="0.2">
      <c r="A45" s="90">
        <v>40</v>
      </c>
      <c r="B45" s="285"/>
      <c r="C45" s="257"/>
      <c r="D45" s="294" t="s">
        <v>199</v>
      </c>
      <c r="E45" s="288" t="e">
        <f t="shared" si="0"/>
        <v>#VALUE!</v>
      </c>
      <c r="F45" s="1" t="e">
        <f t="shared" si="1"/>
        <v>#VALUE!</v>
      </c>
      <c r="G45" s="297" t="e">
        <f t="shared" si="2"/>
        <v>#VALUE!</v>
      </c>
    </row>
    <row r="46" spans="1:7" ht="13.8" thickBot="1" x14ac:dyDescent="0.25">
      <c r="A46" s="286">
        <v>41</v>
      </c>
      <c r="B46" s="93"/>
      <c r="C46" s="38"/>
      <c r="D46" s="296" t="s">
        <v>199</v>
      </c>
      <c r="E46" s="288" t="e">
        <f t="shared" si="0"/>
        <v>#VALUE!</v>
      </c>
      <c r="F46" s="1" t="e">
        <f t="shared" si="1"/>
        <v>#VALUE!</v>
      </c>
      <c r="G46" s="297" t="e">
        <f t="shared" si="2"/>
        <v>#VALUE!</v>
      </c>
    </row>
    <row r="48" spans="1:7" x14ac:dyDescent="0.2">
      <c r="C48" s="95" t="s">
        <v>231</v>
      </c>
      <c r="D48" s="95"/>
      <c r="E48" s="95"/>
    </row>
    <row r="49" spans="2:8" x14ac:dyDescent="0.2">
      <c r="C49" s="83" t="s">
        <v>232</v>
      </c>
      <c r="D49" s="83"/>
      <c r="E49" s="83"/>
    </row>
    <row r="52" spans="2:8" x14ac:dyDescent="0.2">
      <c r="B52" s="83" t="s">
        <v>233</v>
      </c>
      <c r="C52" s="83"/>
      <c r="D52" s="83"/>
      <c r="E52" s="83"/>
      <c r="F52" s="83"/>
      <c r="G52" s="83"/>
      <c r="H52" s="83"/>
    </row>
    <row r="53" spans="2:8" x14ac:dyDescent="0.2">
      <c r="B53" s="94" t="s">
        <v>234</v>
      </c>
      <c r="F53">
        <v>1</v>
      </c>
    </row>
    <row r="54" spans="2:8" x14ac:dyDescent="0.2">
      <c r="B54" s="94" t="s">
        <v>235</v>
      </c>
      <c r="D54" s="84"/>
      <c r="F54">
        <v>2</v>
      </c>
    </row>
    <row r="55" spans="2:8" x14ac:dyDescent="0.2">
      <c r="B55" s="94" t="s">
        <v>236</v>
      </c>
      <c r="D55" s="84"/>
      <c r="F55">
        <v>3</v>
      </c>
    </row>
    <row r="56" spans="2:8" x14ac:dyDescent="0.2">
      <c r="B56" s="94" t="s">
        <v>237</v>
      </c>
      <c r="D56" s="94"/>
      <c r="F56">
        <v>4</v>
      </c>
    </row>
    <row r="57" spans="2:8" x14ac:dyDescent="0.2">
      <c r="B57" s="94" t="s">
        <v>238</v>
      </c>
      <c r="D57" s="94"/>
      <c r="F57">
        <v>5</v>
      </c>
    </row>
    <row r="58" spans="2:8" x14ac:dyDescent="0.2">
      <c r="B58" s="94" t="s">
        <v>239</v>
      </c>
      <c r="D58" s="94"/>
      <c r="F58">
        <v>6</v>
      </c>
    </row>
    <row r="59" spans="2:8" x14ac:dyDescent="0.2">
      <c r="B59" s="94" t="s">
        <v>240</v>
      </c>
      <c r="D59" s="94"/>
      <c r="F59">
        <v>7</v>
      </c>
    </row>
    <row r="60" spans="2:8" x14ac:dyDescent="0.2">
      <c r="B60" s="94" t="s">
        <v>241</v>
      </c>
      <c r="F60">
        <v>8</v>
      </c>
    </row>
    <row r="61" spans="2:8" x14ac:dyDescent="0.2">
      <c r="F61">
        <v>9</v>
      </c>
    </row>
    <row r="62" spans="2:8" x14ac:dyDescent="0.2">
      <c r="F62">
        <v>10</v>
      </c>
    </row>
    <row r="63" spans="2:8" x14ac:dyDescent="0.2">
      <c r="D63" s="96"/>
      <c r="F63">
        <v>11</v>
      </c>
    </row>
    <row r="64" spans="2:8" x14ac:dyDescent="0.2">
      <c r="D64" s="84" t="s">
        <v>242</v>
      </c>
      <c r="F64">
        <v>12</v>
      </c>
    </row>
    <row r="65" spans="2:6" x14ac:dyDescent="0.2">
      <c r="B65" s="96">
        <v>25660</v>
      </c>
      <c r="C65" s="97">
        <f t="shared" ref="C65:C125" si="3">B65</f>
        <v>25660</v>
      </c>
      <c r="D65" t="e">
        <f t="shared" ref="D65:D125" si="4">DATEDIF(C65,$E$4,"Y")</f>
        <v>#NUM!</v>
      </c>
      <c r="F65">
        <v>13</v>
      </c>
    </row>
    <row r="66" spans="2:6" x14ac:dyDescent="0.2">
      <c r="B66" s="96">
        <v>26025</v>
      </c>
      <c r="C66" s="97">
        <f t="shared" si="3"/>
        <v>26025</v>
      </c>
      <c r="D66" t="e">
        <f t="shared" si="4"/>
        <v>#NUM!</v>
      </c>
      <c r="F66">
        <v>14</v>
      </c>
    </row>
    <row r="67" spans="2:6" x14ac:dyDescent="0.2">
      <c r="B67" s="96">
        <v>26391</v>
      </c>
      <c r="C67" s="97">
        <f t="shared" si="3"/>
        <v>26391</v>
      </c>
      <c r="D67" t="e">
        <f t="shared" si="4"/>
        <v>#NUM!</v>
      </c>
      <c r="F67">
        <v>15</v>
      </c>
    </row>
    <row r="68" spans="2:6" x14ac:dyDescent="0.2">
      <c r="B68" s="96">
        <v>26756</v>
      </c>
      <c r="C68" s="97">
        <f t="shared" si="3"/>
        <v>26756</v>
      </c>
      <c r="D68" t="e">
        <f t="shared" si="4"/>
        <v>#NUM!</v>
      </c>
      <c r="F68">
        <v>16</v>
      </c>
    </row>
    <row r="69" spans="2:6" x14ac:dyDescent="0.2">
      <c r="B69" s="96">
        <v>27121</v>
      </c>
      <c r="C69" s="97">
        <f t="shared" si="3"/>
        <v>27121</v>
      </c>
      <c r="D69" t="e">
        <f t="shared" si="4"/>
        <v>#NUM!</v>
      </c>
      <c r="F69">
        <v>17</v>
      </c>
    </row>
    <row r="70" spans="2:6" x14ac:dyDescent="0.2">
      <c r="B70" s="96">
        <v>27486</v>
      </c>
      <c r="C70" s="97">
        <f t="shared" si="3"/>
        <v>27486</v>
      </c>
      <c r="D70" t="e">
        <f t="shared" si="4"/>
        <v>#NUM!</v>
      </c>
      <c r="F70">
        <v>18</v>
      </c>
    </row>
    <row r="71" spans="2:6" x14ac:dyDescent="0.2">
      <c r="B71" s="96">
        <v>27852</v>
      </c>
      <c r="C71" s="97">
        <f t="shared" si="3"/>
        <v>27852</v>
      </c>
      <c r="D71" t="e">
        <f t="shared" si="4"/>
        <v>#NUM!</v>
      </c>
      <c r="F71">
        <v>19</v>
      </c>
    </row>
    <row r="72" spans="2:6" x14ac:dyDescent="0.2">
      <c r="B72" s="96">
        <v>28217</v>
      </c>
      <c r="C72" s="97">
        <f t="shared" si="3"/>
        <v>28217</v>
      </c>
      <c r="D72" t="e">
        <f t="shared" si="4"/>
        <v>#NUM!</v>
      </c>
      <c r="F72">
        <v>20</v>
      </c>
    </row>
    <row r="73" spans="2:6" x14ac:dyDescent="0.2">
      <c r="B73" s="96">
        <v>28582</v>
      </c>
      <c r="C73" s="97">
        <f t="shared" si="3"/>
        <v>28582</v>
      </c>
      <c r="D73" t="e">
        <f t="shared" si="4"/>
        <v>#NUM!</v>
      </c>
      <c r="F73">
        <v>21</v>
      </c>
    </row>
    <row r="74" spans="2:6" x14ac:dyDescent="0.2">
      <c r="B74" s="96">
        <v>28947</v>
      </c>
      <c r="C74" s="97">
        <f t="shared" si="3"/>
        <v>28947</v>
      </c>
      <c r="D74" t="e">
        <f t="shared" si="4"/>
        <v>#NUM!</v>
      </c>
      <c r="F74">
        <v>22</v>
      </c>
    </row>
    <row r="75" spans="2:6" x14ac:dyDescent="0.2">
      <c r="B75" s="96">
        <v>29313</v>
      </c>
      <c r="C75" s="97">
        <f t="shared" si="3"/>
        <v>29313</v>
      </c>
      <c r="D75" t="e">
        <f t="shared" si="4"/>
        <v>#NUM!</v>
      </c>
      <c r="F75">
        <v>23</v>
      </c>
    </row>
    <row r="76" spans="2:6" x14ac:dyDescent="0.2">
      <c r="B76" s="96">
        <v>29678</v>
      </c>
      <c r="C76" s="97">
        <f t="shared" si="3"/>
        <v>29678</v>
      </c>
      <c r="D76" t="e">
        <f t="shared" si="4"/>
        <v>#NUM!</v>
      </c>
      <c r="F76">
        <v>24</v>
      </c>
    </row>
    <row r="77" spans="2:6" x14ac:dyDescent="0.2">
      <c r="B77" s="96">
        <v>30043</v>
      </c>
      <c r="C77" s="97">
        <f t="shared" si="3"/>
        <v>30043</v>
      </c>
      <c r="D77" t="e">
        <f t="shared" si="4"/>
        <v>#NUM!</v>
      </c>
      <c r="F77">
        <v>25</v>
      </c>
    </row>
    <row r="78" spans="2:6" x14ac:dyDescent="0.2">
      <c r="B78" s="96">
        <v>30408</v>
      </c>
      <c r="C78" s="97">
        <f t="shared" si="3"/>
        <v>30408</v>
      </c>
      <c r="D78" t="e">
        <f t="shared" si="4"/>
        <v>#NUM!</v>
      </c>
      <c r="F78">
        <v>26</v>
      </c>
    </row>
    <row r="79" spans="2:6" x14ac:dyDescent="0.2">
      <c r="B79" s="96">
        <v>30774</v>
      </c>
      <c r="C79" s="97">
        <f t="shared" si="3"/>
        <v>30774</v>
      </c>
      <c r="D79" t="e">
        <f t="shared" si="4"/>
        <v>#NUM!</v>
      </c>
      <c r="F79">
        <v>27</v>
      </c>
    </row>
    <row r="80" spans="2:6" x14ac:dyDescent="0.2">
      <c r="B80" s="96">
        <v>31139</v>
      </c>
      <c r="C80" s="97">
        <f t="shared" si="3"/>
        <v>31139</v>
      </c>
      <c r="D80" t="e">
        <f t="shared" si="4"/>
        <v>#NUM!</v>
      </c>
      <c r="F80">
        <v>28</v>
      </c>
    </row>
    <row r="81" spans="2:6" x14ac:dyDescent="0.2">
      <c r="B81" s="96">
        <v>31504</v>
      </c>
      <c r="C81" s="97">
        <f t="shared" si="3"/>
        <v>31504</v>
      </c>
      <c r="D81" t="e">
        <f t="shared" si="4"/>
        <v>#NUM!</v>
      </c>
      <c r="F81">
        <v>29</v>
      </c>
    </row>
    <row r="82" spans="2:6" x14ac:dyDescent="0.2">
      <c r="B82" s="96">
        <v>31869</v>
      </c>
      <c r="C82" s="97">
        <f t="shared" si="3"/>
        <v>31869</v>
      </c>
      <c r="D82" t="e">
        <f t="shared" si="4"/>
        <v>#NUM!</v>
      </c>
      <c r="F82">
        <v>30</v>
      </c>
    </row>
    <row r="83" spans="2:6" x14ac:dyDescent="0.2">
      <c r="B83" s="96">
        <v>32235</v>
      </c>
      <c r="C83" s="97">
        <f t="shared" si="3"/>
        <v>32235</v>
      </c>
      <c r="D83" t="e">
        <f t="shared" si="4"/>
        <v>#NUM!</v>
      </c>
      <c r="F83">
        <v>31</v>
      </c>
    </row>
    <row r="84" spans="2:6" x14ac:dyDescent="0.2">
      <c r="B84" s="96">
        <v>32600</v>
      </c>
      <c r="C84" s="97">
        <f t="shared" si="3"/>
        <v>32600</v>
      </c>
      <c r="D84" t="e">
        <f t="shared" si="4"/>
        <v>#NUM!</v>
      </c>
      <c r="F84">
        <v>32</v>
      </c>
    </row>
    <row r="85" spans="2:6" x14ac:dyDescent="0.2">
      <c r="B85" s="96">
        <v>32965</v>
      </c>
      <c r="C85" s="97">
        <f t="shared" si="3"/>
        <v>32965</v>
      </c>
      <c r="D85" t="e">
        <f t="shared" si="4"/>
        <v>#NUM!</v>
      </c>
      <c r="F85">
        <v>33</v>
      </c>
    </row>
    <row r="86" spans="2:6" x14ac:dyDescent="0.2">
      <c r="B86" s="96">
        <v>33330</v>
      </c>
      <c r="C86" s="97">
        <f t="shared" si="3"/>
        <v>33330</v>
      </c>
      <c r="D86" t="e">
        <f t="shared" si="4"/>
        <v>#NUM!</v>
      </c>
      <c r="F86">
        <v>34</v>
      </c>
    </row>
    <row r="87" spans="2:6" x14ac:dyDescent="0.2">
      <c r="B87" s="96">
        <v>33696</v>
      </c>
      <c r="C87" s="97">
        <f t="shared" si="3"/>
        <v>33696</v>
      </c>
      <c r="D87" t="e">
        <f t="shared" si="4"/>
        <v>#NUM!</v>
      </c>
      <c r="F87">
        <v>35</v>
      </c>
    </row>
    <row r="88" spans="2:6" x14ac:dyDescent="0.2">
      <c r="B88" s="96">
        <v>34061</v>
      </c>
      <c r="C88" s="97">
        <f t="shared" si="3"/>
        <v>34061</v>
      </c>
      <c r="D88" t="e">
        <f t="shared" si="4"/>
        <v>#NUM!</v>
      </c>
      <c r="F88">
        <v>36</v>
      </c>
    </row>
    <row r="89" spans="2:6" x14ac:dyDescent="0.2">
      <c r="B89" s="96">
        <v>34426</v>
      </c>
      <c r="C89" s="97">
        <f t="shared" si="3"/>
        <v>34426</v>
      </c>
      <c r="D89" t="e">
        <f t="shared" si="4"/>
        <v>#NUM!</v>
      </c>
      <c r="F89">
        <v>37</v>
      </c>
    </row>
    <row r="90" spans="2:6" x14ac:dyDescent="0.2">
      <c r="B90" s="96">
        <v>34791</v>
      </c>
      <c r="C90" s="97">
        <f t="shared" si="3"/>
        <v>34791</v>
      </c>
      <c r="D90" t="e">
        <f t="shared" si="4"/>
        <v>#NUM!</v>
      </c>
      <c r="F90">
        <v>38</v>
      </c>
    </row>
    <row r="91" spans="2:6" x14ac:dyDescent="0.2">
      <c r="B91" s="96">
        <v>35157</v>
      </c>
      <c r="C91" s="97">
        <f t="shared" si="3"/>
        <v>35157</v>
      </c>
      <c r="D91" t="e">
        <f t="shared" si="4"/>
        <v>#NUM!</v>
      </c>
      <c r="F91">
        <v>39</v>
      </c>
    </row>
    <row r="92" spans="2:6" x14ac:dyDescent="0.2">
      <c r="B92" s="96">
        <v>35522</v>
      </c>
      <c r="C92" s="97">
        <f t="shared" si="3"/>
        <v>35522</v>
      </c>
      <c r="D92" t="e">
        <f t="shared" si="4"/>
        <v>#NUM!</v>
      </c>
      <c r="F92">
        <v>40</v>
      </c>
    </row>
    <row r="93" spans="2:6" x14ac:dyDescent="0.2">
      <c r="B93" s="96">
        <v>35887</v>
      </c>
      <c r="C93" s="97">
        <f t="shared" si="3"/>
        <v>35887</v>
      </c>
      <c r="D93" t="e">
        <f t="shared" si="4"/>
        <v>#NUM!</v>
      </c>
    </row>
    <row r="94" spans="2:6" x14ac:dyDescent="0.2">
      <c r="B94" s="96">
        <v>36252</v>
      </c>
      <c r="C94" s="97">
        <f t="shared" si="3"/>
        <v>36252</v>
      </c>
      <c r="D94" t="e">
        <f t="shared" si="4"/>
        <v>#NUM!</v>
      </c>
    </row>
    <row r="95" spans="2:6" x14ac:dyDescent="0.2">
      <c r="B95" s="96">
        <v>36618</v>
      </c>
      <c r="C95" s="97">
        <f t="shared" si="3"/>
        <v>36618</v>
      </c>
      <c r="D95" t="e">
        <f t="shared" si="4"/>
        <v>#NUM!</v>
      </c>
    </row>
    <row r="96" spans="2:6" x14ac:dyDescent="0.2">
      <c r="B96" s="96">
        <v>36983</v>
      </c>
      <c r="C96" s="97">
        <f t="shared" si="3"/>
        <v>36983</v>
      </c>
      <c r="D96" t="e">
        <f t="shared" si="4"/>
        <v>#NUM!</v>
      </c>
    </row>
    <row r="97" spans="2:4" x14ac:dyDescent="0.2">
      <c r="B97" s="96">
        <v>37348</v>
      </c>
      <c r="C97" s="97">
        <f t="shared" si="3"/>
        <v>37348</v>
      </c>
      <c r="D97" t="e">
        <f t="shared" si="4"/>
        <v>#NUM!</v>
      </c>
    </row>
    <row r="98" spans="2:4" x14ac:dyDescent="0.2">
      <c r="B98" s="96">
        <v>37713</v>
      </c>
      <c r="C98" s="97">
        <f t="shared" si="3"/>
        <v>37713</v>
      </c>
      <c r="D98" t="e">
        <f t="shared" si="4"/>
        <v>#NUM!</v>
      </c>
    </row>
    <row r="99" spans="2:4" x14ac:dyDescent="0.2">
      <c r="B99" s="96">
        <v>38079</v>
      </c>
      <c r="C99" s="97">
        <f t="shared" si="3"/>
        <v>38079</v>
      </c>
      <c r="D99" t="e">
        <f t="shared" si="4"/>
        <v>#NUM!</v>
      </c>
    </row>
    <row r="100" spans="2:4" x14ac:dyDescent="0.2">
      <c r="B100" s="96">
        <v>38444</v>
      </c>
      <c r="C100" s="97">
        <f t="shared" si="3"/>
        <v>38444</v>
      </c>
      <c r="D100" t="e">
        <f t="shared" si="4"/>
        <v>#NUM!</v>
      </c>
    </row>
    <row r="101" spans="2:4" x14ac:dyDescent="0.2">
      <c r="B101" s="96">
        <v>38809</v>
      </c>
      <c r="C101" s="97">
        <f t="shared" si="3"/>
        <v>38809</v>
      </c>
      <c r="D101" t="e">
        <f t="shared" si="4"/>
        <v>#NUM!</v>
      </c>
    </row>
    <row r="102" spans="2:4" x14ac:dyDescent="0.2">
      <c r="B102" s="96">
        <v>39174</v>
      </c>
      <c r="C102" s="97">
        <f t="shared" si="3"/>
        <v>39174</v>
      </c>
      <c r="D102" t="e">
        <f t="shared" si="4"/>
        <v>#NUM!</v>
      </c>
    </row>
    <row r="103" spans="2:4" x14ac:dyDescent="0.2">
      <c r="B103" s="96">
        <v>39540</v>
      </c>
      <c r="C103" s="97">
        <f t="shared" si="3"/>
        <v>39540</v>
      </c>
      <c r="D103" t="e">
        <f t="shared" si="4"/>
        <v>#NUM!</v>
      </c>
    </row>
    <row r="104" spans="2:4" x14ac:dyDescent="0.2">
      <c r="B104" s="96">
        <v>39905</v>
      </c>
      <c r="C104" s="97">
        <f t="shared" si="3"/>
        <v>39905</v>
      </c>
      <c r="D104" t="e">
        <f t="shared" si="4"/>
        <v>#NUM!</v>
      </c>
    </row>
    <row r="105" spans="2:4" x14ac:dyDescent="0.2">
      <c r="B105" s="96">
        <v>40270</v>
      </c>
      <c r="C105" s="97">
        <f t="shared" si="3"/>
        <v>40270</v>
      </c>
      <c r="D105" t="e">
        <f t="shared" si="4"/>
        <v>#NUM!</v>
      </c>
    </row>
    <row r="106" spans="2:4" x14ac:dyDescent="0.2">
      <c r="B106" s="96">
        <v>40635</v>
      </c>
      <c r="C106" s="97">
        <f t="shared" si="3"/>
        <v>40635</v>
      </c>
      <c r="D106" t="e">
        <f t="shared" si="4"/>
        <v>#NUM!</v>
      </c>
    </row>
    <row r="107" spans="2:4" x14ac:dyDescent="0.2">
      <c r="B107" s="96">
        <v>41001</v>
      </c>
      <c r="C107" s="97">
        <f t="shared" si="3"/>
        <v>41001</v>
      </c>
      <c r="D107" t="e">
        <f t="shared" si="4"/>
        <v>#NUM!</v>
      </c>
    </row>
    <row r="108" spans="2:4" x14ac:dyDescent="0.2">
      <c r="B108" s="96">
        <v>41366</v>
      </c>
      <c r="C108" s="97">
        <f t="shared" si="3"/>
        <v>41366</v>
      </c>
      <c r="D108" t="e">
        <f t="shared" si="4"/>
        <v>#NUM!</v>
      </c>
    </row>
    <row r="109" spans="2:4" x14ac:dyDescent="0.2">
      <c r="B109" s="96">
        <v>41731</v>
      </c>
      <c r="C109" s="97">
        <f t="shared" si="3"/>
        <v>41731</v>
      </c>
      <c r="D109" t="e">
        <f t="shared" si="4"/>
        <v>#NUM!</v>
      </c>
    </row>
    <row r="110" spans="2:4" x14ac:dyDescent="0.2">
      <c r="B110" s="96">
        <v>42096</v>
      </c>
      <c r="C110" s="97">
        <f t="shared" si="3"/>
        <v>42096</v>
      </c>
      <c r="D110" t="e">
        <f t="shared" si="4"/>
        <v>#NUM!</v>
      </c>
    </row>
    <row r="111" spans="2:4" x14ac:dyDescent="0.2">
      <c r="B111" s="96">
        <v>42462</v>
      </c>
      <c r="C111" s="97">
        <f t="shared" si="3"/>
        <v>42462</v>
      </c>
      <c r="D111" t="e">
        <f t="shared" si="4"/>
        <v>#NUM!</v>
      </c>
    </row>
    <row r="112" spans="2:4" x14ac:dyDescent="0.2">
      <c r="B112" s="96">
        <v>42827</v>
      </c>
      <c r="C112" s="97">
        <f t="shared" si="3"/>
        <v>42827</v>
      </c>
      <c r="D112" t="e">
        <f t="shared" si="4"/>
        <v>#NUM!</v>
      </c>
    </row>
    <row r="113" spans="2:4" x14ac:dyDescent="0.2">
      <c r="B113" s="96">
        <v>43192</v>
      </c>
      <c r="C113" s="97">
        <f t="shared" si="3"/>
        <v>43192</v>
      </c>
      <c r="D113" t="e">
        <f t="shared" si="4"/>
        <v>#NUM!</v>
      </c>
    </row>
    <row r="114" spans="2:4" x14ac:dyDescent="0.2">
      <c r="B114" s="96">
        <v>43557</v>
      </c>
      <c r="C114" s="97">
        <f t="shared" si="3"/>
        <v>43557</v>
      </c>
      <c r="D114" t="e">
        <f t="shared" si="4"/>
        <v>#NUM!</v>
      </c>
    </row>
    <row r="115" spans="2:4" x14ac:dyDescent="0.2">
      <c r="B115" s="96">
        <v>43923</v>
      </c>
      <c r="C115" s="97">
        <f t="shared" si="3"/>
        <v>43923</v>
      </c>
      <c r="D115" t="e">
        <f t="shared" si="4"/>
        <v>#NUM!</v>
      </c>
    </row>
    <row r="116" spans="2:4" x14ac:dyDescent="0.2">
      <c r="B116" s="96">
        <v>44288</v>
      </c>
      <c r="C116" s="97">
        <f t="shared" si="3"/>
        <v>44288</v>
      </c>
      <c r="D116" t="e">
        <f t="shared" si="4"/>
        <v>#NUM!</v>
      </c>
    </row>
    <row r="117" spans="2:4" x14ac:dyDescent="0.2">
      <c r="B117" s="96">
        <v>44653</v>
      </c>
      <c r="C117" s="97">
        <f t="shared" si="3"/>
        <v>44653</v>
      </c>
      <c r="D117" t="e">
        <f t="shared" si="4"/>
        <v>#NUM!</v>
      </c>
    </row>
    <row r="118" spans="2:4" x14ac:dyDescent="0.2">
      <c r="B118" s="96">
        <v>45018</v>
      </c>
      <c r="C118" s="97">
        <f t="shared" si="3"/>
        <v>45018</v>
      </c>
      <c r="D118" t="e">
        <f t="shared" si="4"/>
        <v>#NUM!</v>
      </c>
    </row>
    <row r="119" spans="2:4" x14ac:dyDescent="0.2">
      <c r="B119" s="96">
        <v>45384</v>
      </c>
      <c r="C119" s="97">
        <f t="shared" si="3"/>
        <v>45384</v>
      </c>
      <c r="D119" t="e">
        <f t="shared" si="4"/>
        <v>#NUM!</v>
      </c>
    </row>
    <row r="120" spans="2:4" x14ac:dyDescent="0.2">
      <c r="B120" s="96">
        <v>45749</v>
      </c>
      <c r="C120" s="97">
        <f t="shared" si="3"/>
        <v>45749</v>
      </c>
      <c r="D120" t="e">
        <f t="shared" si="4"/>
        <v>#NUM!</v>
      </c>
    </row>
    <row r="121" spans="2:4" x14ac:dyDescent="0.2">
      <c r="B121" s="96">
        <v>46114</v>
      </c>
      <c r="C121" s="97">
        <f t="shared" si="3"/>
        <v>46114</v>
      </c>
      <c r="D121" t="e">
        <f t="shared" si="4"/>
        <v>#NUM!</v>
      </c>
    </row>
    <row r="122" spans="2:4" x14ac:dyDescent="0.2">
      <c r="B122" s="96">
        <v>46479</v>
      </c>
      <c r="C122" s="97">
        <f t="shared" si="3"/>
        <v>46479</v>
      </c>
      <c r="D122" t="e">
        <f t="shared" si="4"/>
        <v>#NUM!</v>
      </c>
    </row>
    <row r="123" spans="2:4" x14ac:dyDescent="0.2">
      <c r="B123" s="96">
        <v>46845</v>
      </c>
      <c r="C123" s="97">
        <f t="shared" si="3"/>
        <v>46845</v>
      </c>
      <c r="D123" t="e">
        <f t="shared" si="4"/>
        <v>#NUM!</v>
      </c>
    </row>
    <row r="124" spans="2:4" x14ac:dyDescent="0.2">
      <c r="B124" s="96">
        <v>47210</v>
      </c>
      <c r="C124" s="97">
        <f t="shared" si="3"/>
        <v>47210</v>
      </c>
      <c r="D124" t="e">
        <f t="shared" si="4"/>
        <v>#NUM!</v>
      </c>
    </row>
    <row r="125" spans="2:4" x14ac:dyDescent="0.2">
      <c r="B125" s="96">
        <v>47575</v>
      </c>
      <c r="C125" s="97">
        <f t="shared" si="3"/>
        <v>47575</v>
      </c>
      <c r="D125" t="e">
        <f t="shared" si="4"/>
        <v>#NUM!</v>
      </c>
    </row>
  </sheetData>
  <mergeCells count="1">
    <mergeCell ref="D4:D5"/>
  </mergeCells>
  <phoneticPr fontId="2"/>
  <conditionalFormatting sqref="E6:E46">
    <cfRule type="cellIs" dxfId="6" priority="1" stopIfTrue="1" operator="equal">
      <formula>51</formula>
    </cfRule>
    <cfRule type="cellIs" dxfId="5" priority="2" stopIfTrue="1" operator="equal">
      <formula>46</formula>
    </cfRule>
    <cfRule type="cellIs" dxfId="4" priority="3" stopIfTrue="1" operator="equal">
      <formula>41</formula>
    </cfRule>
    <cfRule type="cellIs" dxfId="3" priority="4" stopIfTrue="1" operator="equal">
      <formula>31</formula>
    </cfRule>
    <cfRule type="cellIs" dxfId="2" priority="5" stopIfTrue="1" operator="equal">
      <formula>26</formula>
    </cfRule>
    <cfRule type="cellIs" dxfId="1" priority="6" stopIfTrue="1" operator="equal">
      <formula>21</formula>
    </cfRule>
    <cfRule type="containsText" dxfId="0" priority="7" stopIfTrue="1" operator="containsText" text="36">
      <formula>NOT(ISERROR(SEARCH("36",E6)))</formula>
    </cfRule>
  </conditionalFormatting>
  <pageMargins left="0.33" right="0.72" top="0.87" bottom="0.28999999999999998" header="0.22" footer="0.19"/>
  <pageSetup paperSize="9" orientation="portrait" blackAndWhite="1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29DB-8FDC-41A9-8809-20C8F7DF21B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レース着順とタイム</vt:lpstr>
      <vt:lpstr>レース結果 OYC Rating</vt:lpstr>
      <vt:lpstr>レース結果　スポーツカップ</vt:lpstr>
      <vt:lpstr>ﾚｰﾃｨﾝｸﾞ計算書(TSF)</vt:lpstr>
      <vt:lpstr>レーティング計算書(OYCRating)</vt:lpstr>
      <vt:lpstr>YYC</vt:lpstr>
      <vt:lpstr>船齢計算書 </vt:lpstr>
      <vt:lpstr>Sheet2</vt:lpstr>
      <vt:lpstr>'レース結果 OYC Rating'!Print_Area</vt:lpstr>
      <vt:lpstr>'レース結果　スポーツカップ'!Print_Area</vt:lpstr>
      <vt:lpstr>レース着順とタイム!Print_Area</vt:lpstr>
      <vt:lpstr>'レーティング計算書(OYCRating)'!Print_Area</vt:lpstr>
      <vt:lpstr>'ﾚｰﾃｨﾝｸﾞ計算書(TSF)'!Print_Area</vt:lpstr>
      <vt:lpstr>'レース結果 OYC Rating'!Print_Titles</vt:lpstr>
      <vt:lpstr>'レース結果　スポーツカップ'!Print_Titles</vt:lpstr>
      <vt:lpstr>レース着順とタイム!Print_Titles</vt:lpstr>
      <vt:lpstr>'レーティング計算書(OYCRating)'!Print_Titles</vt:lpstr>
      <vt:lpstr>'ﾚｰﾃｨﾝｸﾞ計算書(TSF)'!Print_Titles</vt:lpstr>
      <vt:lpstr>'船齢計算書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oyc race</dc:creator>
  <cp:keywords/>
  <dc:description/>
  <cp:lastModifiedBy>智 柴田</cp:lastModifiedBy>
  <cp:revision/>
  <dcterms:created xsi:type="dcterms:W3CDTF">2010-04-13T00:33:50Z</dcterms:created>
  <dcterms:modified xsi:type="dcterms:W3CDTF">2025-07-21T11:20:39Z</dcterms:modified>
  <cp:category/>
  <cp:contentStatus/>
</cp:coreProperties>
</file>