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C-PC\Documents\03_委員会\０８レース\"/>
    </mc:Choice>
  </mc:AlternateContent>
  <bookViews>
    <workbookView xWindow="0" yWindow="0" windowWidth="19200" windowHeight="13500" tabRatio="592" activeTab="1"/>
  </bookViews>
  <sheets>
    <sheet name="レース着順とタイム" sheetId="9" r:id="rId1"/>
    <sheet name="レース結果 OYC Rating" sheetId="8" r:id="rId2"/>
    <sheet name="レース結果　スポーツカップ" sheetId="5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</sheets>
  <externalReferences>
    <externalReference r:id="rId8"/>
  </externalReference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'レーティング計算書(OYCRating)'!$A$1:$M$47</definedName>
    <definedName name="_xlnm.Print_Area" localSheetId="3">'ﾚｰﾃｨﾝｸﾞ計算書(TSF)'!$A$1:$M$62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C125" i="12" l="1"/>
  <c r="D125" i="12" s="1"/>
  <c r="C124" i="12"/>
  <c r="D124" i="12" s="1"/>
  <c r="C123" i="12"/>
  <c r="D123" i="12" s="1"/>
  <c r="C122" i="12"/>
  <c r="D122" i="12" s="1"/>
  <c r="C121" i="12"/>
  <c r="D121" i="12" s="1"/>
  <c r="C120" i="12"/>
  <c r="D120" i="12" s="1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 s="1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E6" i="12"/>
  <c r="F6" i="12" s="1"/>
  <c r="G6" i="12" s="1"/>
  <c r="E31" i="8"/>
  <c r="G41" i="10"/>
  <c r="K41" i="10" s="1"/>
  <c r="F41" i="10"/>
  <c r="E41" i="10"/>
  <c r="D41" i="10"/>
  <c r="G40" i="10"/>
  <c r="K40" i="10" s="1"/>
  <c r="L40" i="10" s="1"/>
  <c r="F40" i="10"/>
  <c r="E40" i="10"/>
  <c r="D40" i="10"/>
  <c r="G39" i="10"/>
  <c r="K39" i="10" s="1"/>
  <c r="F39" i="10"/>
  <c r="E39" i="10"/>
  <c r="D39" i="10"/>
  <c r="G38" i="10"/>
  <c r="K38" i="10"/>
  <c r="F38" i="10"/>
  <c r="E38" i="10"/>
  <c r="D38" i="10"/>
  <c r="G37" i="10"/>
  <c r="K37" i="10" s="1"/>
  <c r="F37" i="10"/>
  <c r="E37" i="10"/>
  <c r="D37" i="10"/>
  <c r="G36" i="10"/>
  <c r="K36" i="10" s="1"/>
  <c r="F36" i="10"/>
  <c r="E36" i="10"/>
  <c r="D36" i="10"/>
  <c r="G35" i="10"/>
  <c r="K35" i="10" s="1"/>
  <c r="L35" i="10" s="1"/>
  <c r="F35" i="10"/>
  <c r="E35" i="10"/>
  <c r="D35" i="10"/>
  <c r="G34" i="10"/>
  <c r="K34" i="10" s="1"/>
  <c r="L34" i="10" s="1"/>
  <c r="F34" i="10"/>
  <c r="E34" i="10"/>
  <c r="D34" i="10"/>
  <c r="G33" i="10"/>
  <c r="K33" i="10" s="1"/>
  <c r="L33" i="10" s="1"/>
  <c r="F33" i="10"/>
  <c r="E33" i="10"/>
  <c r="D33" i="10"/>
  <c r="G32" i="10"/>
  <c r="K32" i="10" s="1"/>
  <c r="F32" i="10"/>
  <c r="E32" i="10"/>
  <c r="D32" i="10"/>
  <c r="G31" i="10"/>
  <c r="K31" i="10" s="1"/>
  <c r="L31" i="10" s="1"/>
  <c r="F31" i="10"/>
  <c r="E31" i="10"/>
  <c r="D31" i="10"/>
  <c r="G30" i="10"/>
  <c r="K30" i="10" s="1"/>
  <c r="L30" i="10" s="1"/>
  <c r="F30" i="10"/>
  <c r="E30" i="10"/>
  <c r="D30" i="10"/>
  <c r="G29" i="10"/>
  <c r="K29" i="10" s="1"/>
  <c r="L29" i="10" s="1"/>
  <c r="F29" i="10"/>
  <c r="E29" i="10"/>
  <c r="D29" i="10"/>
  <c r="G28" i="10"/>
  <c r="K28" i="10" s="1"/>
  <c r="L28" i="10" s="1"/>
  <c r="F28" i="10"/>
  <c r="E28" i="10"/>
  <c r="D28" i="10"/>
  <c r="G27" i="10"/>
  <c r="K27" i="10" s="1"/>
  <c r="L27" i="10" s="1"/>
  <c r="F27" i="10"/>
  <c r="E27" i="10"/>
  <c r="D27" i="10"/>
  <c r="G26" i="10"/>
  <c r="K26" i="10" s="1"/>
  <c r="L26" i="10" s="1"/>
  <c r="F26" i="10"/>
  <c r="E26" i="10"/>
  <c r="D26" i="10"/>
  <c r="G25" i="10"/>
  <c r="K25" i="10" s="1"/>
  <c r="L25" i="10" s="1"/>
  <c r="F25" i="10"/>
  <c r="E25" i="10"/>
  <c r="D25" i="10"/>
  <c r="G24" i="10"/>
  <c r="K24" i="10"/>
  <c r="L24" i="10" s="1"/>
  <c r="F24" i="10"/>
  <c r="E24" i="10"/>
  <c r="D24" i="10"/>
  <c r="G23" i="10"/>
  <c r="K23" i="10" s="1"/>
  <c r="L23" i="10" s="1"/>
  <c r="F23" i="10"/>
  <c r="E23" i="10"/>
  <c r="D23" i="10"/>
  <c r="G22" i="10"/>
  <c r="K22" i="10" s="1"/>
  <c r="L22" i="10" s="1"/>
  <c r="F22" i="10"/>
  <c r="E22" i="10"/>
  <c r="D22" i="10"/>
  <c r="G21" i="10"/>
  <c r="K21" i="10" s="1"/>
  <c r="L21" i="10" s="1"/>
  <c r="F21" i="10"/>
  <c r="E21" i="10"/>
  <c r="D21" i="10"/>
  <c r="G20" i="10"/>
  <c r="K20" i="10" s="1"/>
  <c r="L20" i="10" s="1"/>
  <c r="F20" i="10"/>
  <c r="E20" i="10"/>
  <c r="D20" i="10"/>
  <c r="G19" i="10"/>
  <c r="K19" i="10" s="1"/>
  <c r="L19" i="10" s="1"/>
  <c r="F19" i="10"/>
  <c r="E19" i="10"/>
  <c r="D19" i="10"/>
  <c r="G18" i="10"/>
  <c r="K18" i="10" s="1"/>
  <c r="L18" i="10" s="1"/>
  <c r="F18" i="10"/>
  <c r="E18" i="10"/>
  <c r="D18" i="10"/>
  <c r="G17" i="10"/>
  <c r="K17" i="10" s="1"/>
  <c r="L17" i="10" s="1"/>
  <c r="F17" i="10"/>
  <c r="E17" i="10"/>
  <c r="D17" i="10"/>
  <c r="G16" i="10"/>
  <c r="K16" i="10"/>
  <c r="L16" i="10" s="1"/>
  <c r="F16" i="10"/>
  <c r="E16" i="10"/>
  <c r="D16" i="10"/>
  <c r="G15" i="10"/>
  <c r="K15" i="10" s="1"/>
  <c r="L15" i="10" s="1"/>
  <c r="F15" i="10"/>
  <c r="E15" i="10"/>
  <c r="D15" i="10"/>
  <c r="G14" i="10"/>
  <c r="K14" i="10" s="1"/>
  <c r="L14" i="10" s="1"/>
  <c r="F14" i="10"/>
  <c r="E14" i="10"/>
  <c r="D14" i="10"/>
  <c r="G13" i="10"/>
  <c r="K13" i="10" s="1"/>
  <c r="L13" i="10" s="1"/>
  <c r="F13" i="10"/>
  <c r="E13" i="10"/>
  <c r="D13" i="10"/>
  <c r="G12" i="10"/>
  <c r="K12" i="10" s="1"/>
  <c r="L12" i="10" s="1"/>
  <c r="F12" i="10"/>
  <c r="E12" i="10"/>
  <c r="D12" i="10"/>
  <c r="G11" i="10"/>
  <c r="K11" i="10" s="1"/>
  <c r="L11" i="10" s="1"/>
  <c r="F11" i="10"/>
  <c r="E11" i="10"/>
  <c r="D11" i="10"/>
  <c r="G10" i="10"/>
  <c r="K10" i="10" s="1"/>
  <c r="F10" i="10"/>
  <c r="E10" i="10"/>
  <c r="D10" i="10"/>
  <c r="G9" i="10"/>
  <c r="K9" i="10" s="1"/>
  <c r="L9" i="10" s="1"/>
  <c r="F9" i="10"/>
  <c r="E9" i="10"/>
  <c r="D9" i="10"/>
  <c r="G8" i="10"/>
  <c r="K8" i="10" s="1"/>
  <c r="L8" i="10" s="1"/>
  <c r="F8" i="10"/>
  <c r="E8" i="10"/>
  <c r="D8" i="10"/>
  <c r="G7" i="10"/>
  <c r="K7" i="10" s="1"/>
  <c r="L7" i="10" s="1"/>
  <c r="F7" i="10"/>
  <c r="E7" i="10"/>
  <c r="D7" i="10"/>
  <c r="G6" i="10"/>
  <c r="K6" i="10" s="1"/>
  <c r="L6" i="10" s="1"/>
  <c r="F6" i="10"/>
  <c r="E6" i="10"/>
  <c r="D6" i="10"/>
  <c r="M5" i="8" s="1"/>
  <c r="K5" i="10"/>
  <c r="F5" i="10"/>
  <c r="E5" i="10"/>
  <c r="D5" i="10"/>
  <c r="J61" i="1"/>
  <c r="K61" i="1" s="1"/>
  <c r="L61" i="1" s="1"/>
  <c r="K60" i="1"/>
  <c r="H60" i="1"/>
  <c r="K59" i="1"/>
  <c r="H59" i="1"/>
  <c r="K58" i="1"/>
  <c r="H58" i="1"/>
  <c r="K57" i="1"/>
  <c r="H57" i="1"/>
  <c r="K56" i="1"/>
  <c r="H56" i="1"/>
  <c r="K55" i="1"/>
  <c r="L55" i="1" s="1"/>
  <c r="H55" i="1"/>
  <c r="K54" i="1"/>
  <c r="H54" i="1"/>
  <c r="K53" i="1"/>
  <c r="H53" i="1"/>
  <c r="K52" i="1"/>
  <c r="H52" i="1"/>
  <c r="K51" i="1"/>
  <c r="L51" i="1" s="1"/>
  <c r="H51" i="1"/>
  <c r="K50" i="1"/>
  <c r="H50" i="1"/>
  <c r="K49" i="1"/>
  <c r="H49" i="1"/>
  <c r="K48" i="1"/>
  <c r="H48" i="1"/>
  <c r="K47" i="1"/>
  <c r="L47" i="1" s="1"/>
  <c r="H47" i="1"/>
  <c r="K46" i="1"/>
  <c r="H46" i="1"/>
  <c r="K45" i="1"/>
  <c r="L45" i="1" s="1"/>
  <c r="H45" i="1"/>
  <c r="K44" i="1"/>
  <c r="H44" i="1"/>
  <c r="K43" i="1"/>
  <c r="H43" i="1"/>
  <c r="K42" i="1"/>
  <c r="H42" i="1"/>
  <c r="K41" i="1"/>
  <c r="H41" i="1"/>
  <c r="J40" i="1"/>
  <c r="K40" i="1" s="1"/>
  <c r="L40" i="1" s="1"/>
  <c r="H39" i="1"/>
  <c r="L39" i="1" s="1"/>
  <c r="L38" i="1"/>
  <c r="L37" i="1"/>
  <c r="L36" i="1"/>
  <c r="J35" i="1"/>
  <c r="K35" i="1" s="1"/>
  <c r="L35" i="1" s="1"/>
  <c r="J34" i="1"/>
  <c r="K34" i="1" s="1"/>
  <c r="H34" i="1"/>
  <c r="J33" i="1"/>
  <c r="K33" i="1"/>
  <c r="H33" i="1"/>
  <c r="J32" i="1"/>
  <c r="K32" i="1" s="1"/>
  <c r="H32" i="1"/>
  <c r="J31" i="1"/>
  <c r="K31" i="1" s="1"/>
  <c r="L31" i="1" s="1"/>
  <c r="J30" i="1"/>
  <c r="K30" i="1" s="1"/>
  <c r="L30" i="1" s="1"/>
  <c r="H30" i="1"/>
  <c r="J29" i="1"/>
  <c r="K29" i="1" s="1"/>
  <c r="H29" i="1"/>
  <c r="J28" i="1"/>
  <c r="K28" i="1" s="1"/>
  <c r="L28" i="1" s="1"/>
  <c r="H28" i="1"/>
  <c r="J27" i="1"/>
  <c r="K27" i="1"/>
  <c r="H27" i="1"/>
  <c r="J26" i="1"/>
  <c r="K26" i="1" s="1"/>
  <c r="H26" i="1"/>
  <c r="J25" i="1"/>
  <c r="K25" i="1" s="1"/>
  <c r="H25" i="1"/>
  <c r="J24" i="1"/>
  <c r="K24" i="1" s="1"/>
  <c r="H24" i="1"/>
  <c r="J23" i="1"/>
  <c r="K23" i="1" s="1"/>
  <c r="H23" i="1"/>
  <c r="J22" i="1"/>
  <c r="K22" i="1" s="1"/>
  <c r="H22" i="1"/>
  <c r="J21" i="1"/>
  <c r="K21" i="1" s="1"/>
  <c r="H21" i="1"/>
  <c r="J20" i="1"/>
  <c r="K20" i="1"/>
  <c r="H20" i="1"/>
  <c r="J19" i="1"/>
  <c r="K19" i="1" s="1"/>
  <c r="L19" i="1" s="1"/>
  <c r="H19" i="1"/>
  <c r="J18" i="1"/>
  <c r="K18" i="1" s="1"/>
  <c r="H18" i="1"/>
  <c r="J17" i="1"/>
  <c r="K17" i="1" s="1"/>
  <c r="H17" i="1"/>
  <c r="J16" i="1"/>
  <c r="K16" i="1" s="1"/>
  <c r="H16" i="1"/>
  <c r="J15" i="1"/>
  <c r="K15" i="1" s="1"/>
  <c r="H15" i="1"/>
  <c r="J14" i="1"/>
  <c r="K14" i="1" s="1"/>
  <c r="H14" i="1"/>
  <c r="J13" i="1"/>
  <c r="K13" i="1" s="1"/>
  <c r="L13" i="1" s="1"/>
  <c r="H13" i="1"/>
  <c r="J12" i="1"/>
  <c r="K12" i="1" s="1"/>
  <c r="H12" i="1"/>
  <c r="J11" i="1"/>
  <c r="K11" i="1" s="1"/>
  <c r="L11" i="1" s="1"/>
  <c r="H11" i="1"/>
  <c r="J10" i="1"/>
  <c r="K10" i="1"/>
  <c r="H10" i="1"/>
  <c r="L10" i="1" s="1"/>
  <c r="J9" i="1"/>
  <c r="K9" i="1" s="1"/>
  <c r="L9" i="1" s="1"/>
  <c r="J8" i="1"/>
  <c r="K8" i="1" s="1"/>
  <c r="H8" i="1"/>
  <c r="J7" i="1"/>
  <c r="K7" i="1" s="1"/>
  <c r="L7" i="1" s="1"/>
  <c r="H7" i="1"/>
  <c r="J6" i="1"/>
  <c r="K6" i="1" s="1"/>
  <c r="H6" i="1"/>
  <c r="J5" i="1"/>
  <c r="K5" i="1" s="1"/>
  <c r="H5" i="1"/>
  <c r="H3" i="5"/>
  <c r="I3" i="5"/>
  <c r="E5" i="5"/>
  <c r="F5" i="5"/>
  <c r="G5" i="5"/>
  <c r="H5" i="5" s="1"/>
  <c r="I5" i="5"/>
  <c r="J5" i="5" s="1"/>
  <c r="E6" i="5"/>
  <c r="F6" i="5"/>
  <c r="G6" i="5"/>
  <c r="H6" i="5" s="1"/>
  <c r="I6" i="5"/>
  <c r="J6" i="5" s="1"/>
  <c r="E7" i="5"/>
  <c r="F7" i="5"/>
  <c r="G7" i="5"/>
  <c r="H7" i="5" s="1"/>
  <c r="I7" i="5"/>
  <c r="E10" i="5"/>
  <c r="F10" i="5"/>
  <c r="G10" i="5"/>
  <c r="H10" i="5" s="1"/>
  <c r="I10" i="5"/>
  <c r="J10" i="5" s="1"/>
  <c r="K10" i="5" s="1"/>
  <c r="E17" i="5"/>
  <c r="F17" i="5"/>
  <c r="G17" i="5"/>
  <c r="H17" i="5" s="1"/>
  <c r="I17" i="5"/>
  <c r="J17" i="5" s="1"/>
  <c r="E11" i="5"/>
  <c r="F11" i="5"/>
  <c r="G11" i="5"/>
  <c r="H11" i="5" s="1"/>
  <c r="I11" i="5"/>
  <c r="J11" i="5" s="1"/>
  <c r="K11" i="5" s="1"/>
  <c r="E14" i="5"/>
  <c r="F14" i="5"/>
  <c r="G14" i="5"/>
  <c r="H14" i="5" s="1"/>
  <c r="I14" i="5"/>
  <c r="J14" i="5" s="1"/>
  <c r="E8" i="5"/>
  <c r="F8" i="5"/>
  <c r="G8" i="5"/>
  <c r="H8" i="5" s="1"/>
  <c r="I8" i="5"/>
  <c r="E16" i="5"/>
  <c r="F16" i="5"/>
  <c r="G16" i="5"/>
  <c r="H16" i="5" s="1"/>
  <c r="I16" i="5"/>
  <c r="J16" i="5" s="1"/>
  <c r="K16" i="5" s="1"/>
  <c r="E12" i="5"/>
  <c r="F12" i="5"/>
  <c r="G12" i="5"/>
  <c r="H12" i="5" s="1"/>
  <c r="I12" i="5"/>
  <c r="J12" i="5" s="1"/>
  <c r="E13" i="5"/>
  <c r="F13" i="5"/>
  <c r="G13" i="5"/>
  <c r="H13" i="5" s="1"/>
  <c r="I13" i="5"/>
  <c r="E15" i="5"/>
  <c r="F15" i="5"/>
  <c r="G15" i="5"/>
  <c r="H15" i="5" s="1"/>
  <c r="I15" i="5"/>
  <c r="J15" i="5" s="1"/>
  <c r="K15" i="5" s="1"/>
  <c r="E18" i="5"/>
  <c r="F18" i="5"/>
  <c r="G18" i="5"/>
  <c r="H18" i="5" s="1"/>
  <c r="I18" i="5"/>
  <c r="J18" i="5" s="1"/>
  <c r="E19" i="5"/>
  <c r="F19" i="5"/>
  <c r="G19" i="5"/>
  <c r="H19" i="5" s="1"/>
  <c r="I19" i="5"/>
  <c r="E20" i="5"/>
  <c r="F20" i="5"/>
  <c r="G20" i="5"/>
  <c r="H20" i="5" s="1"/>
  <c r="I20" i="5"/>
  <c r="J20" i="5" s="1"/>
  <c r="E21" i="5"/>
  <c r="F21" i="5"/>
  <c r="G21" i="5"/>
  <c r="H21" i="5" s="1"/>
  <c r="I21" i="5"/>
  <c r="J21" i="5" s="1"/>
  <c r="K21" i="5" s="1"/>
  <c r="E22" i="5"/>
  <c r="F22" i="5"/>
  <c r="G22" i="5"/>
  <c r="H22" i="5" s="1"/>
  <c r="I22" i="5"/>
  <c r="J22" i="5" s="1"/>
  <c r="E23" i="5"/>
  <c r="F23" i="5"/>
  <c r="G23" i="5"/>
  <c r="H23" i="5" s="1"/>
  <c r="I23" i="5"/>
  <c r="E24" i="5"/>
  <c r="F24" i="5"/>
  <c r="G24" i="5"/>
  <c r="H24" i="5" s="1"/>
  <c r="I24" i="5"/>
  <c r="J24" i="5" s="1"/>
  <c r="K24" i="5" s="1"/>
  <c r="E25" i="5"/>
  <c r="F25" i="5"/>
  <c r="G25" i="5"/>
  <c r="H25" i="5" s="1"/>
  <c r="I25" i="5"/>
  <c r="E26" i="5"/>
  <c r="F26" i="5"/>
  <c r="G26" i="5"/>
  <c r="H26" i="5" s="1"/>
  <c r="I26" i="5"/>
  <c r="E27" i="5"/>
  <c r="F27" i="5"/>
  <c r="G27" i="5"/>
  <c r="H27" i="5" s="1"/>
  <c r="I27" i="5"/>
  <c r="E28" i="5"/>
  <c r="F28" i="5"/>
  <c r="G28" i="5"/>
  <c r="H28" i="5" s="1"/>
  <c r="I28" i="5"/>
  <c r="J28" i="5" s="1"/>
  <c r="K28" i="5" s="1"/>
  <c r="E29" i="5"/>
  <c r="F29" i="5"/>
  <c r="G29" i="5"/>
  <c r="H29" i="5" s="1"/>
  <c r="I29" i="5"/>
  <c r="E30" i="5"/>
  <c r="F30" i="5"/>
  <c r="G30" i="5"/>
  <c r="H30" i="5" s="1"/>
  <c r="I30" i="5"/>
  <c r="E31" i="5"/>
  <c r="F31" i="5"/>
  <c r="G31" i="5"/>
  <c r="H31" i="5" s="1"/>
  <c r="I31" i="5"/>
  <c r="J31" i="5" s="1"/>
  <c r="E32" i="5"/>
  <c r="F32" i="5"/>
  <c r="G32" i="5"/>
  <c r="H32" i="5" s="1"/>
  <c r="I32" i="5"/>
  <c r="J32" i="5" s="1"/>
  <c r="K32" i="5" s="1"/>
  <c r="E33" i="5"/>
  <c r="F33" i="5"/>
  <c r="G33" i="5"/>
  <c r="H33" i="5" s="1"/>
  <c r="I33" i="5"/>
  <c r="J33" i="5" s="1"/>
  <c r="E34" i="5"/>
  <c r="F34" i="5"/>
  <c r="G34" i="5"/>
  <c r="H34" i="5" s="1"/>
  <c r="I34" i="5"/>
  <c r="J34" i="5" s="1"/>
  <c r="E35" i="5"/>
  <c r="F35" i="5"/>
  <c r="G35" i="5"/>
  <c r="H35" i="5" s="1"/>
  <c r="I35" i="5"/>
  <c r="J35" i="5" s="1"/>
  <c r="K35" i="5" s="1"/>
  <c r="E36" i="5"/>
  <c r="F36" i="5"/>
  <c r="G36" i="5"/>
  <c r="H36" i="5" s="1"/>
  <c r="I36" i="5"/>
  <c r="J36" i="5" s="1"/>
  <c r="K36" i="5" s="1"/>
  <c r="E37" i="5"/>
  <c r="F37" i="5"/>
  <c r="G37" i="5"/>
  <c r="H37" i="5" s="1"/>
  <c r="I37" i="5"/>
  <c r="J37" i="5" s="1"/>
  <c r="E38" i="5"/>
  <c r="F38" i="5"/>
  <c r="G38" i="5"/>
  <c r="H38" i="5" s="1"/>
  <c r="I38" i="5"/>
  <c r="E39" i="5"/>
  <c r="F39" i="5"/>
  <c r="G39" i="5"/>
  <c r="H39" i="5" s="1"/>
  <c r="I39" i="5"/>
  <c r="J39" i="5" s="1"/>
  <c r="E40" i="5"/>
  <c r="F40" i="5"/>
  <c r="G40" i="5"/>
  <c r="H40" i="5" s="1"/>
  <c r="I40" i="5"/>
  <c r="E41" i="5"/>
  <c r="F41" i="5"/>
  <c r="G41" i="5"/>
  <c r="H41" i="5" s="1"/>
  <c r="I41" i="5"/>
  <c r="J41" i="5" s="1"/>
  <c r="L3" i="8"/>
  <c r="N3" i="8"/>
  <c r="E7" i="8"/>
  <c r="F7" i="8"/>
  <c r="N7" i="8"/>
  <c r="O7" i="8" s="1"/>
  <c r="E8" i="8"/>
  <c r="F8" i="8"/>
  <c r="N8" i="8"/>
  <c r="O8" i="8" s="1"/>
  <c r="E10" i="8"/>
  <c r="F10" i="8"/>
  <c r="N10" i="8"/>
  <c r="O10" i="8" s="1"/>
  <c r="N9" i="8"/>
  <c r="E12" i="8"/>
  <c r="F12" i="8"/>
  <c r="N12" i="8"/>
  <c r="O12" i="8" s="1"/>
  <c r="P12" i="8" s="1"/>
  <c r="E11" i="8"/>
  <c r="F11" i="8"/>
  <c r="N11" i="8"/>
  <c r="E5" i="8"/>
  <c r="F5" i="8"/>
  <c r="N5" i="8"/>
  <c r="O5" i="8" s="1"/>
  <c r="P5" i="8" s="1"/>
  <c r="E6" i="8"/>
  <c r="F6" i="8"/>
  <c r="N6" i="8"/>
  <c r="E13" i="8"/>
  <c r="F13" i="8"/>
  <c r="N13" i="8"/>
  <c r="E14" i="8"/>
  <c r="F14" i="8"/>
  <c r="N14" i="8"/>
  <c r="O14" i="8" s="1"/>
  <c r="E15" i="8"/>
  <c r="F15" i="8"/>
  <c r="N15" i="8"/>
  <c r="O15" i="8" s="1"/>
  <c r="E16" i="8"/>
  <c r="F16" i="8"/>
  <c r="N16" i="8"/>
  <c r="O16" i="8" s="1"/>
  <c r="P16" i="8" s="1"/>
  <c r="E17" i="8"/>
  <c r="F17" i="8"/>
  <c r="N17" i="8"/>
  <c r="O17" i="8" s="1"/>
  <c r="E18" i="8"/>
  <c r="F18" i="8"/>
  <c r="N18" i="8"/>
  <c r="E19" i="8"/>
  <c r="F19" i="8"/>
  <c r="N19" i="8"/>
  <c r="O19" i="8" s="1"/>
  <c r="E20" i="8"/>
  <c r="F20" i="8"/>
  <c r="N20" i="8"/>
  <c r="E21" i="8"/>
  <c r="F21" i="8"/>
  <c r="N21" i="8"/>
  <c r="E22" i="8"/>
  <c r="F22" i="8"/>
  <c r="N22" i="8"/>
  <c r="O22" i="8" s="1"/>
  <c r="E23" i="8"/>
  <c r="F23" i="8"/>
  <c r="N23" i="8"/>
  <c r="O23" i="8" s="1"/>
  <c r="P23" i="8" s="1"/>
  <c r="E24" i="8"/>
  <c r="F24" i="8"/>
  <c r="N24" i="8"/>
  <c r="O24" i="8" s="1"/>
  <c r="E25" i="8"/>
  <c r="F25" i="8"/>
  <c r="N25" i="8"/>
  <c r="O25" i="8" s="1"/>
  <c r="E26" i="8"/>
  <c r="F26" i="8"/>
  <c r="N26" i="8"/>
  <c r="O26" i="8" s="1"/>
  <c r="P26" i="8" s="1"/>
  <c r="E27" i="8"/>
  <c r="F27" i="8"/>
  <c r="N27" i="8"/>
  <c r="O27" i="8" s="1"/>
  <c r="E28" i="8"/>
  <c r="F28" i="8"/>
  <c r="N28" i="8"/>
  <c r="O28" i="8" s="1"/>
  <c r="P28" i="8" s="1"/>
  <c r="E29" i="8"/>
  <c r="F29" i="8"/>
  <c r="N29" i="8"/>
  <c r="E30" i="8"/>
  <c r="F30" i="8"/>
  <c r="N30" i="8"/>
  <c r="O30" i="8" s="1"/>
  <c r="F31" i="8"/>
  <c r="N31" i="8"/>
  <c r="O31" i="8" s="1"/>
  <c r="E32" i="8"/>
  <c r="F32" i="8"/>
  <c r="N32" i="8"/>
  <c r="E33" i="8"/>
  <c r="F33" i="8"/>
  <c r="N33" i="8"/>
  <c r="O33" i="8" s="1"/>
  <c r="E34" i="8"/>
  <c r="F34" i="8"/>
  <c r="N34" i="8"/>
  <c r="E35" i="8"/>
  <c r="F35" i="8"/>
  <c r="N35" i="8"/>
  <c r="O35" i="8" s="1"/>
  <c r="E36" i="8"/>
  <c r="F36" i="8"/>
  <c r="N36" i="8"/>
  <c r="O36" i="8" s="1"/>
  <c r="E37" i="8"/>
  <c r="F37" i="8"/>
  <c r="N37" i="8"/>
  <c r="O37" i="8" s="1"/>
  <c r="E38" i="8"/>
  <c r="F38" i="8"/>
  <c r="N38" i="8"/>
  <c r="E39" i="8"/>
  <c r="F39" i="8"/>
  <c r="N39" i="8"/>
  <c r="E40" i="8"/>
  <c r="F40" i="8"/>
  <c r="N40" i="8"/>
  <c r="N41" i="8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F41" i="8"/>
  <c r="L14" i="1"/>
  <c r="L16" i="1"/>
  <c r="L20" i="1"/>
  <c r="L24" i="1"/>
  <c r="L54" i="1"/>
  <c r="P24" i="8"/>
  <c r="K6" i="5"/>
  <c r="L36" i="5" l="1"/>
  <c r="N36" i="5" s="1"/>
  <c r="L10" i="5"/>
  <c r="M10" i="5" s="1"/>
  <c r="L11" i="5"/>
  <c r="N11" i="5" s="1"/>
  <c r="J27" i="5"/>
  <c r="K27" i="5" s="1"/>
  <c r="L27" i="5" s="1"/>
  <c r="O41" i="8"/>
  <c r="P41" i="8" s="1"/>
  <c r="O39" i="8"/>
  <c r="P39" i="8" s="1"/>
  <c r="O20" i="8"/>
  <c r="P20" i="8" s="1"/>
  <c r="O6" i="8"/>
  <c r="P6" i="8" s="1"/>
  <c r="P8" i="8"/>
  <c r="O38" i="8"/>
  <c r="P38" i="8" s="1"/>
  <c r="J29" i="5"/>
  <c r="K29" i="5" s="1"/>
  <c r="L29" i="5" s="1"/>
  <c r="J26" i="5"/>
  <c r="K26" i="5" s="1"/>
  <c r="L26" i="5" s="1"/>
  <c r="N26" i="5" s="1"/>
  <c r="J23" i="5"/>
  <c r="K23" i="5" s="1"/>
  <c r="L23" i="5" s="1"/>
  <c r="O40" i="8"/>
  <c r="P40" i="8" s="1"/>
  <c r="O32" i="8"/>
  <c r="P32" i="8" s="1"/>
  <c r="O29" i="8"/>
  <c r="P29" i="8" s="1"/>
  <c r="O21" i="8"/>
  <c r="P21" i="8" s="1"/>
  <c r="O13" i="8"/>
  <c r="P13" i="8" s="1"/>
  <c r="O18" i="8"/>
  <c r="P18" i="8" s="1"/>
  <c r="O11" i="8"/>
  <c r="P11" i="8" s="1"/>
  <c r="J40" i="5"/>
  <c r="K40" i="5" s="1"/>
  <c r="L40" i="5" s="1"/>
  <c r="N40" i="5" s="1"/>
  <c r="J38" i="5"/>
  <c r="K38" i="5" s="1"/>
  <c r="L38" i="5" s="1"/>
  <c r="N38" i="5" s="1"/>
  <c r="J30" i="5"/>
  <c r="K30" i="5" s="1"/>
  <c r="L30" i="5" s="1"/>
  <c r="O34" i="8"/>
  <c r="P34" i="8" s="1"/>
  <c r="J25" i="5"/>
  <c r="K25" i="5" s="1"/>
  <c r="L25" i="5" s="1"/>
  <c r="J19" i="5"/>
  <c r="K19" i="5" s="1"/>
  <c r="L19" i="5" s="1"/>
  <c r="M19" i="5" s="1"/>
  <c r="J13" i="5"/>
  <c r="K13" i="5" s="1"/>
  <c r="L13" i="5" s="1"/>
  <c r="N13" i="5" s="1"/>
  <c r="N9" i="5"/>
  <c r="J8" i="5"/>
  <c r="K8" i="5" s="1"/>
  <c r="L8" i="5" s="1"/>
  <c r="J7" i="5"/>
  <c r="K7" i="5" s="1"/>
  <c r="L7" i="5" s="1"/>
  <c r="L21" i="1"/>
  <c r="L25" i="1"/>
  <c r="L33" i="1"/>
  <c r="L48" i="1"/>
  <c r="L56" i="1"/>
  <c r="L60" i="1"/>
  <c r="L27" i="1"/>
  <c r="P22" i="8"/>
  <c r="P36" i="8"/>
  <c r="P25" i="8"/>
  <c r="L58" i="1"/>
  <c r="P33" i="8"/>
  <c r="P30" i="8"/>
  <c r="K41" i="5"/>
  <c r="L41" i="5" s="1"/>
  <c r="K39" i="5"/>
  <c r="L39" i="5" s="1"/>
  <c r="N39" i="5" s="1"/>
  <c r="K37" i="5"/>
  <c r="L37" i="5" s="1"/>
  <c r="M37" i="5" s="1"/>
  <c r="P17" i="8"/>
  <c r="P10" i="8"/>
  <c r="K14" i="5"/>
  <c r="L14" i="5" s="1"/>
  <c r="M14" i="5" s="1"/>
  <c r="K17" i="5"/>
  <c r="L17" i="5" s="1"/>
  <c r="M17" i="5" s="1"/>
  <c r="L53" i="1"/>
  <c r="P35" i="8"/>
  <c r="P27" i="8"/>
  <c r="P19" i="8"/>
  <c r="P14" i="8"/>
  <c r="P7" i="8"/>
  <c r="L8" i="1"/>
  <c r="L12" i="1"/>
  <c r="L18" i="1"/>
  <c r="L29" i="1"/>
  <c r="L42" i="1"/>
  <c r="L44" i="1"/>
  <c r="L57" i="1"/>
  <c r="P37" i="8"/>
  <c r="P31" i="8"/>
  <c r="P15" i="8"/>
  <c r="K34" i="5"/>
  <c r="L34" i="5" s="1"/>
  <c r="M34" i="5" s="1"/>
  <c r="K33" i="5"/>
  <c r="L33" i="5" s="1"/>
  <c r="K31" i="5"/>
  <c r="L31" i="5" s="1"/>
  <c r="K22" i="5"/>
  <c r="L22" i="5" s="1"/>
  <c r="K20" i="5"/>
  <c r="L20" i="5" s="1"/>
  <c r="N20" i="5" s="1"/>
  <c r="K18" i="5"/>
  <c r="L18" i="5" s="1"/>
  <c r="N18" i="5" s="1"/>
  <c r="K12" i="5"/>
  <c r="L12" i="5" s="1"/>
  <c r="L22" i="1"/>
  <c r="L26" i="1"/>
  <c r="L50" i="1"/>
  <c r="L32" i="5"/>
  <c r="M32" i="5" s="1"/>
  <c r="L16" i="5"/>
  <c r="M16" i="5" s="1"/>
  <c r="L21" i="5"/>
  <c r="N21" i="5" s="1"/>
  <c r="L24" i="5"/>
  <c r="N24" i="5" s="1"/>
  <c r="L28" i="5"/>
  <c r="N28" i="5" s="1"/>
  <c r="L15" i="5"/>
  <c r="N15" i="5" s="1"/>
  <c r="L23" i="1"/>
  <c r="L41" i="1"/>
  <c r="L49" i="1"/>
  <c r="L52" i="1"/>
  <c r="L59" i="1"/>
  <c r="L46" i="1"/>
  <c r="L6" i="5"/>
  <c r="L35" i="5"/>
  <c r="N35" i="5" s="1"/>
  <c r="L5" i="1"/>
  <c r="L15" i="1"/>
  <c r="L43" i="1"/>
  <c r="L6" i="1"/>
  <c r="L34" i="1"/>
  <c r="L32" i="1"/>
  <c r="N14" i="5"/>
  <c r="L17" i="1"/>
  <c r="H41" i="8"/>
  <c r="M39" i="8"/>
  <c r="M8" i="8"/>
  <c r="H12" i="8"/>
  <c r="J14" i="8"/>
  <c r="G19" i="8"/>
  <c r="I21" i="8"/>
  <c r="M23" i="8"/>
  <c r="H28" i="8"/>
  <c r="J30" i="8"/>
  <c r="G35" i="8"/>
  <c r="I37" i="8"/>
  <c r="J5" i="8"/>
  <c r="M41" i="8"/>
  <c r="G5" i="8"/>
  <c r="H5" i="8"/>
  <c r="H6" i="8"/>
  <c r="J10" i="8"/>
  <c r="G15" i="8"/>
  <c r="I17" i="8"/>
  <c r="M19" i="8"/>
  <c r="H24" i="8"/>
  <c r="J26" i="8"/>
  <c r="G31" i="8"/>
  <c r="I33" i="8"/>
  <c r="M35" i="8"/>
  <c r="H40" i="8"/>
  <c r="I5" i="8"/>
  <c r="J7" i="8"/>
  <c r="G11" i="8"/>
  <c r="I13" i="8"/>
  <c r="M15" i="8"/>
  <c r="H20" i="8"/>
  <c r="J22" i="8"/>
  <c r="G27" i="8"/>
  <c r="I29" i="8"/>
  <c r="M31" i="8"/>
  <c r="H36" i="8"/>
  <c r="J38" i="8"/>
  <c r="G41" i="8"/>
  <c r="G8" i="8"/>
  <c r="M11" i="8"/>
  <c r="H16" i="8"/>
  <c r="J18" i="8"/>
  <c r="G23" i="8"/>
  <c r="I25" i="8"/>
  <c r="M27" i="8"/>
  <c r="H32" i="8"/>
  <c r="J34" i="8"/>
  <c r="G39" i="8"/>
  <c r="H7" i="8"/>
  <c r="I8" i="8"/>
  <c r="J6" i="8"/>
  <c r="H10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7" i="8"/>
  <c r="J8" i="8"/>
  <c r="G6" i="8"/>
  <c r="M6" i="8"/>
  <c r="I10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7" i="8"/>
  <c r="K7" i="8" s="1"/>
  <c r="L7" i="8" s="1"/>
  <c r="M7" i="8"/>
  <c r="H8" i="8"/>
  <c r="I6" i="8"/>
  <c r="G10" i="8"/>
  <c r="M10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M36" i="5" l="1"/>
  <c r="M11" i="5"/>
  <c r="N10" i="5"/>
  <c r="N16" i="5"/>
  <c r="M25" i="5"/>
  <c r="N25" i="5"/>
  <c r="M7" i="5"/>
  <c r="N23" i="5"/>
  <c r="M23" i="5"/>
  <c r="N29" i="5"/>
  <c r="M29" i="5"/>
  <c r="N27" i="5"/>
  <c r="M27" i="5"/>
  <c r="N19" i="5"/>
  <c r="M21" i="5"/>
  <c r="N34" i="5"/>
  <c r="M18" i="5"/>
  <c r="N17" i="5"/>
  <c r="M31" i="5"/>
  <c r="N31" i="5"/>
  <c r="N32" i="5"/>
  <c r="M28" i="5"/>
  <c r="N22" i="5"/>
  <c r="M22" i="5"/>
  <c r="M12" i="5"/>
  <c r="N12" i="5"/>
  <c r="M33" i="5"/>
  <c r="N33" i="5"/>
  <c r="M40" i="5"/>
  <c r="M15" i="5"/>
  <c r="M13" i="5"/>
  <c r="M9" i="5"/>
  <c r="N37" i="5"/>
  <c r="M38" i="5"/>
  <c r="M39" i="5"/>
  <c r="M8" i="5"/>
  <c r="M24" i="5"/>
  <c r="M20" i="5"/>
  <c r="M26" i="5"/>
  <c r="K38" i="8"/>
  <c r="L38" i="8" s="1"/>
  <c r="Q38" i="8" s="1"/>
  <c r="R38" i="8" s="1"/>
  <c r="K22" i="8"/>
  <c r="L22" i="8" s="1"/>
  <c r="Q22" i="8" s="1"/>
  <c r="R22" i="8" s="1"/>
  <c r="K34" i="8"/>
  <c r="L34" i="8" s="1"/>
  <c r="Q34" i="8" s="1"/>
  <c r="Q7" i="8"/>
  <c r="M35" i="5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R14" i="8" s="1"/>
  <c r="N41" i="5"/>
  <c r="M41" i="5"/>
  <c r="K26" i="8"/>
  <c r="L26" i="8" s="1"/>
  <c r="Q26" i="8" s="1"/>
  <c r="K10" i="8"/>
  <c r="L10" i="8" s="1"/>
  <c r="Q10" i="8" s="1"/>
  <c r="R10" i="8" s="1"/>
  <c r="K40" i="8"/>
  <c r="L40" i="8" s="1"/>
  <c r="Q40" i="8" s="1"/>
  <c r="K24" i="8"/>
  <c r="L24" i="8" s="1"/>
  <c r="Q24" i="8" s="1"/>
  <c r="K6" i="8"/>
  <c r="L6" i="8" s="1"/>
  <c r="Q6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Q11" i="8" s="1"/>
  <c r="K19" i="8"/>
  <c r="L19" i="8" s="1"/>
  <c r="Q19" i="8" s="1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8" i="8"/>
  <c r="L8" i="8" s="1"/>
  <c r="Q8" i="8" s="1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39" i="8"/>
  <c r="L39" i="8" s="1"/>
  <c r="Q39" i="8" s="1"/>
  <c r="K27" i="8"/>
  <c r="L27" i="8" s="1"/>
  <c r="Q27" i="8" s="1"/>
  <c r="K15" i="8"/>
  <c r="L15" i="8" s="1"/>
  <c r="Q15" i="8" s="1"/>
  <c r="K5" i="8"/>
  <c r="L5" i="8" s="1"/>
  <c r="Q5" i="8" s="1"/>
  <c r="K35" i="8"/>
  <c r="L35" i="8" s="1"/>
  <c r="Q35" i="8" s="1"/>
  <c r="R6" i="8" l="1"/>
  <c r="S22" i="8"/>
  <c r="S38" i="8"/>
  <c r="S6" i="8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R8" i="8"/>
  <c r="S8" i="8"/>
  <c r="S39" i="8"/>
  <c r="R39" i="8"/>
  <c r="R25" i="8"/>
  <c r="S25" i="8"/>
  <c r="R32" i="8"/>
  <c r="S32" i="8"/>
  <c r="S24" i="8"/>
  <c r="R24" i="8"/>
  <c r="R26" i="8"/>
  <c r="S26" i="8"/>
  <c r="K5" i="5" l="1"/>
  <c r="L5" i="5" s="1"/>
  <c r="N6" i="5" l="1"/>
  <c r="M6" i="5"/>
  <c r="N8" i="5"/>
  <c r="N7" i="5"/>
</calcChain>
</file>

<file path=xl/comments1.xml><?xml version="1.0" encoding="utf-8"?>
<comments xmlns="http://schemas.openxmlformats.org/spreadsheetml/2006/main">
  <authors>
    <author>hoo</author>
  </authors>
  <commentLis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2016/11/20
セールはダクロン　申告あり</t>
        </r>
      </text>
    </comment>
  </commentList>
</comments>
</file>

<file path=xl/sharedStrings.xml><?xml version="1.0" encoding="utf-8"?>
<sst xmlns="http://schemas.openxmlformats.org/spreadsheetml/2006/main" count="507" uniqueCount="300">
  <si>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</si>
  <si>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</si>
  <si>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</si>
  <si>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</si>
  <si>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</si>
  <si>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</si>
  <si>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</si>
  <si>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</si>
  <si>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</si>
  <si>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</si>
  <si>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</si>
  <si>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</si>
  <si>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</si>
  <si>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</si>
  <si>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</si>
  <si>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</si>
  <si>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</si>
  <si>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</si>
  <si>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</si>
  <si>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</si>
  <si>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</si>
  <si>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</si>
  <si>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</si>
  <si>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</si>
  <si>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</si>
  <si>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</si>
  <si>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</si>
  <si>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</si>
  <si>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</si>
  <si>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</si>
  <si>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</si>
  <si>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</si>
  <si>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</si>
  <si>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</si>
  <si>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</si>
  <si>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</si>
  <si>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</si>
  <si>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</si>
  <si>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</si>
  <si>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</si>
  <si>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</si>
  <si>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</si>
  <si>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</si>
  <si>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</si>
  <si>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</si>
  <si>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</si>
  <si>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</si>
  <si>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</si>
  <si>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</si>
  <si>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</si>
  <si>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</si>
  <si>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</si>
  <si>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</si>
  <si>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</si>
  <si>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</si>
  <si>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</si>
  <si>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</si>
  <si>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</si>
  <si>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</si>
  <si>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</si>
  <si>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</si>
  <si>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</si>
  <si>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</si>
  <si>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</si>
  <si>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</si>
  <si>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</si>
  <si>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</si>
  <si>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</si>
  <si>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</si>
  <si>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</si>
  <si>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</si>
  <si>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</si>
  <si>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</si>
  <si>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</si>
  <si>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</si>
  <si>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</si>
  <si>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</si>
  <si>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はやぶさ</t>
    <phoneticPr fontId="2"/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</si>
  <si>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</si>
  <si>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</si>
  <si>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</si>
  <si>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</si>
  <si>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</si>
  <si>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</si>
  <si>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風の如く</t>
    <rPh sb="0" eb="1">
      <t>カゼ</t>
    </rPh>
    <rPh sb="2" eb="3">
      <t>ゴト</t>
    </rPh>
    <phoneticPr fontId="2"/>
  </si>
  <si>
    <t>6160</t>
    <phoneticPr fontId="2"/>
  </si>
  <si>
    <t>seam31II</t>
    <phoneticPr fontId="2"/>
  </si>
  <si>
    <t>ＢＲＯＷＮ　ＳＵＧＡＲⅡ</t>
    <phoneticPr fontId="2"/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</si>
  <si>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</si>
  <si>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</si>
  <si>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</si>
  <si>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</si>
  <si>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</si>
  <si>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らくだ</t>
    <phoneticPr fontId="2"/>
  </si>
  <si>
    <t>CC32</t>
    <phoneticPr fontId="2"/>
  </si>
  <si>
    <t>ARMAZ</t>
    <phoneticPr fontId="2"/>
  </si>
  <si>
    <t>3602</t>
    <phoneticPr fontId="2"/>
  </si>
  <si>
    <t>Ｊ/Ｖ9.6ＣＲ</t>
    <phoneticPr fontId="2"/>
  </si>
  <si>
    <t>白砂</t>
    <phoneticPr fontId="2"/>
  </si>
  <si>
    <t>3903</t>
    <phoneticPr fontId="2"/>
  </si>
  <si>
    <t>Frendship32α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</si>
  <si>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</si>
  <si>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</si>
  <si>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</si>
  <si>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</si>
  <si>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</si>
  <si>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ＱＵＥＲＩＤＡ</t>
    <phoneticPr fontId="2"/>
  </si>
  <si>
    <t>210</t>
    <phoneticPr fontId="2"/>
  </si>
  <si>
    <t>fre-31</t>
  </si>
  <si>
    <t>アルバトロスⅡ</t>
    <phoneticPr fontId="2"/>
  </si>
  <si>
    <t>3226</t>
    <phoneticPr fontId="2"/>
  </si>
  <si>
    <t>yamaha30sⅡ</t>
    <phoneticPr fontId="2"/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</si>
  <si>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</si>
  <si>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</si>
  <si>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</si>
  <si>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</si>
  <si>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</si>
  <si>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</si>
  <si>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</si>
  <si>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</si>
  <si>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</si>
  <si>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</si>
  <si>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</si>
  <si>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</si>
  <si>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</si>
  <si>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</si>
  <si>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ＦＯＲＴＥ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</si>
  <si>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</si>
  <si>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</si>
  <si>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</si>
  <si>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</si>
  <si>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</si>
  <si>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</si>
  <si>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</si>
  <si>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</si>
  <si>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めいとく丸</t>
    <rPh sb="4" eb="5">
      <t>マル</t>
    </rPh>
    <phoneticPr fontId="2"/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</si>
  <si>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</si>
  <si>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</si>
  <si>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</si>
  <si>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</si>
  <si>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</si>
  <si>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Ｐｅｒｋｙ　Ｐｅｔｅｒ</t>
    <phoneticPr fontId="2"/>
  </si>
  <si>
    <t>dp-33c</t>
    <phoneticPr fontId="2"/>
  </si>
  <si>
    <t>センスオブワンダー</t>
    <phoneticPr fontId="2"/>
  </si>
  <si>
    <t>MISTRAL V</t>
    <phoneticPr fontId="2"/>
  </si>
  <si>
    <t>汐音</t>
    <rPh sb="0" eb="1">
      <t>シオ</t>
    </rPh>
    <rPh sb="1" eb="2">
      <t>ネ</t>
    </rPh>
    <phoneticPr fontId="2"/>
  </si>
  <si>
    <t>CC30</t>
  </si>
  <si>
    <t>凛</t>
    <rPh sb="0" eb="1">
      <t>リン</t>
    </rPh>
    <phoneticPr fontId="2"/>
  </si>
  <si>
    <t>ﾊﾟｲｵﾆｱ10(30ft)</t>
  </si>
  <si>
    <t>蓮真</t>
    <rPh sb="0" eb="1">
      <t>レン</t>
    </rPh>
    <rPh sb="1" eb="2">
      <t>シン</t>
    </rPh>
    <phoneticPr fontId="2"/>
  </si>
  <si>
    <t>ｽｲﾝｸﾞ34</t>
  </si>
  <si>
    <t>マサ</t>
    <phoneticPr fontId="2"/>
  </si>
  <si>
    <t>ﾏﾙﾃﾞィ25(ヤマハ）</t>
    <phoneticPr fontId="2"/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</si>
  <si>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</si>
  <si>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</si>
  <si>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</si>
  <si>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</si>
  <si>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</si>
  <si>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</si>
  <si>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</si>
  <si>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</si>
  <si>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</si>
  <si>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</si>
  <si>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</si>
  <si>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</si>
  <si>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</si>
  <si>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</si>
  <si>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</si>
  <si>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</si>
  <si>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</si>
  <si>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</si>
  <si>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</si>
  <si>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</si>
  <si>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</si>
  <si>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</si>
  <si>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</si>
  <si>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</si>
  <si>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</si>
  <si>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</si>
  <si>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</si>
  <si>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</si>
  <si>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</si>
  <si>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</si>
  <si>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</si>
  <si>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</si>
  <si>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</si>
  <si>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</si>
  <si>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</si>
  <si>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</si>
  <si>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</si>
  <si>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</si>
  <si>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</si>
  <si>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</si>
  <si>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</si>
  <si>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</si>
  <si>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</si>
  <si>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</si>
  <si>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</si>
  <si>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</si>
  <si>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</si>
  <si>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</si>
  <si>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</si>
  <si>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</si>
  <si>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</si>
  <si>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</si>
  <si>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</si>
  <si>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</si>
  <si>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</si>
  <si>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</si>
  <si>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</si>
  <si>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</si>
  <si>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</si>
  <si>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</si>
  <si>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</si>
  <si>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</si>
  <si>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高波Ⅲ</t>
    <rPh sb="0" eb="2">
      <t>タカナミ</t>
    </rPh>
    <phoneticPr fontId="2"/>
  </si>
  <si>
    <t>yamaha-29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</si>
  <si>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</si>
  <si>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</si>
  <si>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</si>
  <si>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</si>
  <si>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</si>
  <si>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はやぶさ</t>
  </si>
  <si>
    <t>QUERIDA-ZERO</t>
  </si>
  <si>
    <t>Yamaha31ex</t>
  </si>
  <si>
    <t>Only You-2</t>
  </si>
  <si>
    <t>1986/4</t>
    <phoneticPr fontId="2"/>
  </si>
  <si>
    <t>seam31II</t>
  </si>
  <si>
    <t>BROWN SUGARⅡ</t>
  </si>
  <si>
    <t>yokoyama29</t>
  </si>
  <si>
    <t>ＭＩＳＴＲＡＬ Ⅳ</t>
  </si>
  <si>
    <t>1991/7</t>
    <phoneticPr fontId="2"/>
  </si>
  <si>
    <t>らくだ</t>
  </si>
  <si>
    <t>白砂</t>
  </si>
  <si>
    <t>Frendship32α</t>
  </si>
  <si>
    <t>ひねもすＩＶ</t>
  </si>
  <si>
    <t>1993/3</t>
    <phoneticPr fontId="2"/>
  </si>
  <si>
    <t>ＣＡＲＥＳＳ-2</t>
  </si>
  <si>
    <t>1991/4</t>
    <phoneticPr fontId="2"/>
  </si>
  <si>
    <t>QUERIDA</t>
  </si>
  <si>
    <t>アルバトロスⅡ</t>
  </si>
  <si>
    <t>yamaha30sⅡ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</si>
  <si>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</si>
  <si>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</si>
  <si>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</si>
  <si>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</si>
  <si>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</si>
  <si>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</si>
  <si>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</si>
  <si>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</si>
  <si>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</si>
  <si>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</si>
  <si>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</si>
  <si>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</si>
  <si>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</si>
  <si>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</si>
  <si>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</si>
  <si>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MISTRALV</t>
    <phoneticPr fontId="2"/>
  </si>
  <si>
    <t>CC30</t>
    <phoneticPr fontId="2"/>
  </si>
  <si>
    <t>ﾊﾟｲｵﾆｱ10(30ft)</t>
    <phoneticPr fontId="2"/>
  </si>
  <si>
    <t>ｽｲﾝｸﾞ34</t>
    <phoneticPr fontId="2"/>
  </si>
  <si>
    <t>ﾏﾙﾃﾞィ25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</si>
  <si>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</si>
  <si>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</si>
  <si>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</si>
  <si>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</si>
  <si>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</si>
  <si>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</si>
  <si>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</si>
  <si>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</si>
  <si>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</si>
  <si>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</si>
  <si>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</si>
  <si>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</si>
  <si>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Summer Star</t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</si>
  <si>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</si>
  <si>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</si>
  <si>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</si>
  <si>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Summer Star</t>
  </si>
  <si>
    <t>ＹＹＣ 2023年度レーティング（ＣＲ）</t>
    <phoneticPr fontId="2"/>
  </si>
  <si>
    <t>レーティング計算表(OYC　Rating2024 )</t>
    <phoneticPr fontId="2"/>
  </si>
  <si>
    <t>レーティング計算表（CR98:東海ﾉﾝﾚｰﾃｨﾝｸﾞによるOYCｽﾎﾟｰﾂｶｯﾌﾟ2024 ）</t>
    <phoneticPr fontId="2"/>
  </si>
  <si>
    <t>2024年　ポイントレース(野島レース）</t>
    <rPh sb="4" eb="5">
      <t>ネン</t>
    </rPh>
    <rPh sb="14" eb="16">
      <t>ノジマ</t>
    </rPh>
    <phoneticPr fontId="2"/>
  </si>
  <si>
    <t>野島レース　レース結果　(OYC　Rating2024）</t>
    <rPh sb="0" eb="2">
      <t>ノジマ</t>
    </rPh>
    <rPh sb="9" eb="11">
      <t>ケッカ</t>
    </rPh>
    <phoneticPr fontId="2"/>
  </si>
  <si>
    <t>野島レース　レース結果（CR98:東海ﾉﾝﾚｰﾃｨﾝｸﾞによるOYCｽﾎﾟｰﾂｶｯﾌﾟ2024）</t>
    <rPh sb="0" eb="2">
      <t>ノジマ</t>
    </rPh>
    <rPh sb="9" eb="11">
      <t>ケッカ</t>
    </rPh>
    <phoneticPr fontId="2"/>
  </si>
  <si>
    <t>ＩＳＥ-Ｖ</t>
    <phoneticPr fontId="2"/>
  </si>
  <si>
    <t>ＩＳＥ-Ｖ</t>
    <phoneticPr fontId="2"/>
  </si>
  <si>
    <t>2024年８月３日～４日</t>
    <rPh sb="4" eb="5">
      <t>ネン</t>
    </rPh>
    <rPh sb="6" eb="7">
      <t>ガツ</t>
    </rPh>
    <rPh sb="8" eb="9">
      <t>ニチ</t>
    </rPh>
    <rPh sb="11" eb="12">
      <t>ニチ</t>
    </rPh>
    <phoneticPr fontId="2"/>
  </si>
  <si>
    <t>Only-you、CooCooSix</t>
    <phoneticPr fontId="2"/>
  </si>
  <si>
    <t>蓮真</t>
  </si>
  <si>
    <t>蓮真</t>
    <phoneticPr fontId="2"/>
  </si>
  <si>
    <t>ＣｏｏＣｏｏ　Ｓｉｘ</t>
  </si>
  <si>
    <t>ＣｏｏＣｏｏ　Ｓｉｘ</t>
    <phoneticPr fontId="2"/>
  </si>
  <si>
    <t>ＢＲＯＷＮ　ＳＵＧＡＲⅡ</t>
  </si>
  <si>
    <t>ＢＲＯＷＮ　ＳＵＧＡＲⅡ</t>
    <phoneticPr fontId="2"/>
  </si>
  <si>
    <t>モアナ</t>
  </si>
  <si>
    <t>モアナ</t>
    <phoneticPr fontId="2"/>
  </si>
  <si>
    <t>DNS</t>
    <phoneticPr fontId="2"/>
  </si>
  <si>
    <t>First315</t>
  </si>
  <si>
    <t>First315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</si>
</sst>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</numFmts>
  <fonts count="18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0">
    <xf numFmtId="0" fontId="0" fillId="0" borderId="0" xfId="0"/>
    <xf numFmtId="178" fontId="0" fillId="0" borderId="0" xfId="0" applyNumberFormat="1"/>
    <xf numFmtId="49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180" fontId="4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NumberFormat="1" applyBorder="1" applyAlignment="1">
      <alignment horizontal="center"/>
    </xf>
    <xf numFmtId="0" fontId="0" fillId="0" borderId="20" xfId="0" applyNumberFormat="1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3" borderId="25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3" borderId="10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3" borderId="15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right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4" fontId="0" fillId="0" borderId="7" xfId="0" applyNumberFormat="1" applyBorder="1" applyAlignment="1">
      <alignment horizontal="right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182" fontId="0" fillId="0" borderId="0" xfId="0" applyNumberFormat="1"/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14" fontId="0" fillId="0" borderId="29" xfId="0" applyNumberFormat="1" applyBorder="1" applyAlignment="1">
      <alignment horizontal="right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49" fontId="0" fillId="0" borderId="0" xfId="0" applyNumberFormat="1" applyBorder="1"/>
    <xf numFmtId="0" fontId="0" fillId="0" borderId="0" xfId="0" applyBorder="1" applyAlignment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ont="1" applyFill="1" applyBorder="1"/>
    <xf numFmtId="9" fontId="0" fillId="3" borderId="19" xfId="0" applyNumberFormat="1" applyFont="1" applyFill="1" applyBorder="1"/>
    <xf numFmtId="179" fontId="0" fillId="5" borderId="6" xfId="0" applyNumberFormat="1" applyFill="1" applyBorder="1"/>
    <xf numFmtId="0" fontId="0" fillId="0" borderId="0" xfId="0" applyBorder="1" applyAlignment="1">
      <alignment horizontal="center"/>
    </xf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NumberFormat="1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85" fontId="14" fillId="0" borderId="0" xfId="0" applyNumberFormat="1" applyFont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5" fillId="0" borderId="2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vertical="center"/>
    </xf>
    <xf numFmtId="178" fontId="15" fillId="0" borderId="12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horizontal="center" shrinkToFit="1"/>
    </xf>
    <xf numFmtId="178" fontId="15" fillId="0" borderId="7" xfId="0" applyNumberFormat="1" applyFont="1" applyBorder="1"/>
    <xf numFmtId="178" fontId="15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9" fontId="0" fillId="4" borderId="34" xfId="0" applyNumberFormat="1" applyFill="1" applyBorder="1"/>
    <xf numFmtId="0" fontId="0" fillId="0" borderId="6" xfId="0" applyNumberFormat="1" applyBorder="1"/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on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178" fontId="0" fillId="0" borderId="31" xfId="0" applyNumberFormat="1" applyBorder="1"/>
    <xf numFmtId="0" fontId="0" fillId="0" borderId="31" xfId="0" applyBorder="1"/>
    <xf numFmtId="178" fontId="15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NumberFormat="1" applyBorder="1" applyAlignment="1">
      <alignment horizontal="left" vertical="center"/>
    </xf>
    <xf numFmtId="180" fontId="0" fillId="0" borderId="59" xfId="0" applyNumberFormat="1" applyFill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5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0" fontId="0" fillId="0" borderId="20" xfId="0" applyBorder="1" applyAlignment="1">
      <alignment horizontal="right"/>
    </xf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NumberFormat="1" applyBorder="1" applyAlignment="1">
      <alignment horizontal="left" vertical="center"/>
    </xf>
    <xf numFmtId="0" fontId="0" fillId="0" borderId="55" xfId="0" applyNumberFormat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5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56" fontId="3" fillId="0" borderId="0" xfId="0" applyNumberFormat="1" applyFont="1"/>
    <xf numFmtId="177" fontId="13" fillId="0" borderId="14" xfId="0" applyNumberFormat="1" applyFont="1" applyBorder="1" applyAlignment="1">
      <alignment horizontal="center"/>
    </xf>
    <xf numFmtId="0" fontId="13" fillId="0" borderId="10" xfId="0" applyFont="1" applyBorder="1"/>
    <xf numFmtId="14" fontId="13" fillId="0" borderId="12" xfId="0" applyNumberFormat="1" applyFont="1" applyBorder="1" applyAlignment="1">
      <alignment horizontal="right"/>
    </xf>
    <xf numFmtId="178" fontId="13" fillId="0" borderId="0" xfId="0" applyNumberFormat="1" applyFont="1"/>
    <xf numFmtId="182" fontId="13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right"/>
    </xf>
    <xf numFmtId="0" fontId="0" fillId="0" borderId="22" xfId="0" applyFill="1" applyBorder="1" applyAlignment="1">
      <alignment horizontal="right"/>
    </xf>
    <xf numFmtId="183" fontId="13" fillId="0" borderId="0" xfId="0" applyNumberFormat="1" applyFont="1" applyFill="1"/>
    <xf numFmtId="183" fontId="0" fillId="0" borderId="0" xfId="0" applyNumberFormat="1" applyFill="1"/>
    <xf numFmtId="9" fontId="15" fillId="3" borderId="10" xfId="0" applyNumberFormat="1" applyFont="1" applyFill="1" applyBorder="1"/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ont="1" applyBorder="1"/>
    <xf numFmtId="0" fontId="1" fillId="0" borderId="0" xfId="1" applyAlignment="1" applyProtection="1"/>
    <xf numFmtId="9" fontId="0" fillId="8" borderId="10" xfId="0" applyNumberFormat="1" applyFont="1" applyFill="1" applyBorder="1"/>
    <xf numFmtId="9" fontId="16" fillId="3" borderId="10" xfId="0" applyNumberFormat="1" applyFont="1" applyFill="1" applyBorder="1"/>
    <xf numFmtId="14" fontId="15" fillId="0" borderId="7" xfId="0" applyNumberFormat="1" applyFont="1" applyBorder="1" applyAlignment="1">
      <alignment horizontal="right"/>
    </xf>
    <xf numFmtId="14" fontId="17" fillId="0" borderId="0" xfId="0" applyNumberFormat="1" applyFont="1" applyAlignment="1">
      <alignment horizontal="center" vertical="center"/>
    </xf>
    <xf numFmtId="180" fontId="15" fillId="0" borderId="0" xfId="0" applyNumberFormat="1" applyFont="1"/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201s01\0G060000\Users\OYC-PC\Documents\03_&#22996;&#21729;&#20250;\&#65296;&#65304;&#12524;&#12540;&#12473;\rating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ーティング計算書 (TSF)"/>
      <sheetName val="レーティング計算書(OYCRating)"/>
      <sheetName val="YYC"/>
      <sheetName val="船齢計算書 "/>
    </sheetNames>
    <sheetDataSet>
      <sheetData sheetId="0">
        <row r="5">
          <cell r="D5" t="str">
            <v>せいりょうパラダイス</v>
          </cell>
          <cell r="E5" t="str">
            <v>855</v>
          </cell>
          <cell r="F5" t="str">
            <v>sp-27ms(solid3p)</v>
          </cell>
          <cell r="G5">
            <v>850</v>
          </cell>
        </row>
        <row r="6">
          <cell r="D6" t="str">
            <v>ＩＳＥ-Ｖ</v>
          </cell>
          <cell r="E6" t="str">
            <v>JST374</v>
          </cell>
          <cell r="F6" t="str">
            <v>yamaha-31s LTD</v>
          </cell>
          <cell r="G6">
            <v>677</v>
          </cell>
        </row>
        <row r="7">
          <cell r="D7" t="str">
            <v>ZIC ZACＩＩ</v>
          </cell>
          <cell r="E7" t="str">
            <v>3256</v>
          </cell>
          <cell r="F7" t="str">
            <v>yokoyama-30 P:B</v>
          </cell>
          <cell r="G7">
            <v>695</v>
          </cell>
        </row>
        <row r="8">
          <cell r="D8" t="str">
            <v>ぐらんめーる</v>
          </cell>
          <cell r="E8" t="str">
            <v>1993</v>
          </cell>
          <cell r="F8" t="str">
            <v>st-27 P:B</v>
          </cell>
          <cell r="G8">
            <v>738</v>
          </cell>
        </row>
        <row r="9">
          <cell r="D9" t="str">
            <v>はやぶさ</v>
          </cell>
          <cell r="E9">
            <v>0</v>
          </cell>
          <cell r="F9">
            <v>0</v>
          </cell>
          <cell r="G9">
            <v>0</v>
          </cell>
        </row>
        <row r="10">
          <cell r="D10" t="str">
            <v>ＱＵＥＲＩＤＡ-ＺＥＲＯ</v>
          </cell>
          <cell r="E10" t="str">
            <v>Q-0</v>
          </cell>
          <cell r="F10" t="str">
            <v>Yamaha31ex</v>
          </cell>
          <cell r="G10">
            <v>720</v>
          </cell>
        </row>
        <row r="11">
          <cell r="D11" t="str">
            <v>Ｏｎｌｙ-Ｙｏｕ２</v>
          </cell>
          <cell r="E11" t="str">
            <v>3568</v>
          </cell>
          <cell r="F11" t="str">
            <v>yamaha-30cII sh</v>
          </cell>
          <cell r="G11">
            <v>725</v>
          </cell>
        </row>
        <row r="12">
          <cell r="D12" t="str">
            <v>風の如く</v>
          </cell>
          <cell r="E12" t="str">
            <v>6160</v>
          </cell>
          <cell r="F12" t="str">
            <v>seam31II</v>
          </cell>
          <cell r="G12">
            <v>648</v>
          </cell>
        </row>
        <row r="13">
          <cell r="D13" t="str">
            <v>ＢＲＯＷＮ　ＳＵＧＡＲⅡ</v>
          </cell>
          <cell r="E13" t="str">
            <v>6484</v>
          </cell>
          <cell r="F13" t="str">
            <v>yokoyama29</v>
          </cell>
          <cell r="G13">
            <v>720</v>
          </cell>
        </row>
        <row r="14">
          <cell r="D14" t="str">
            <v>ＭＩＳＴＲＡＬ Ⅳ</v>
          </cell>
          <cell r="E14" t="str">
            <v>2321</v>
          </cell>
          <cell r="F14" t="str">
            <v>yamaha-31s</v>
          </cell>
          <cell r="G14">
            <v>677</v>
          </cell>
        </row>
        <row r="15">
          <cell r="D15" t="str">
            <v>らくだ</v>
          </cell>
          <cell r="E15">
            <v>0</v>
          </cell>
          <cell r="F15" t="str">
            <v>CC32</v>
          </cell>
          <cell r="G15">
            <v>780</v>
          </cell>
        </row>
        <row r="16">
          <cell r="D16" t="str">
            <v>ARMAZ</v>
          </cell>
          <cell r="E16" t="str">
            <v>3602</v>
          </cell>
          <cell r="F16" t="str">
            <v>Ｊ/Ｖ9.6ＣＲ</v>
          </cell>
          <cell r="G16">
            <v>655</v>
          </cell>
        </row>
        <row r="17">
          <cell r="D17" t="str">
            <v>白砂</v>
          </cell>
          <cell r="E17" t="str">
            <v>3903</v>
          </cell>
          <cell r="F17" t="str">
            <v>Frendship32α</v>
          </cell>
          <cell r="G17">
            <v>708</v>
          </cell>
        </row>
        <row r="18">
          <cell r="D18" t="str">
            <v>ひねもすＩＶ</v>
          </cell>
          <cell r="E18" t="str">
            <v>4983</v>
          </cell>
          <cell r="F18" t="str">
            <v>J-35s</v>
          </cell>
          <cell r="G18">
            <v>643</v>
          </cell>
        </row>
        <row r="19">
          <cell r="D19" t="str">
            <v>ＣＡＲＥＳＳ-２</v>
          </cell>
          <cell r="E19" t="str">
            <v>1515</v>
          </cell>
          <cell r="F19" t="str">
            <v>yamaha-31s</v>
          </cell>
          <cell r="G19">
            <v>677</v>
          </cell>
        </row>
        <row r="20">
          <cell r="D20" t="str">
            <v>ＱＵＥＲＩＤＡ</v>
          </cell>
          <cell r="E20" t="str">
            <v>210</v>
          </cell>
          <cell r="F20" t="str">
            <v>fre-31</v>
          </cell>
          <cell r="G20">
            <v>663</v>
          </cell>
        </row>
        <row r="21">
          <cell r="D21" t="str">
            <v>アルバトロスⅡ</v>
          </cell>
          <cell r="E21" t="str">
            <v>3226</v>
          </cell>
          <cell r="F21" t="str">
            <v>yamaha30sⅡ</v>
          </cell>
          <cell r="G21">
            <v>710</v>
          </cell>
        </row>
        <row r="22">
          <cell r="D22" t="str">
            <v>ＭＹＭＹ</v>
          </cell>
          <cell r="E22">
            <v>0</v>
          </cell>
          <cell r="F22" t="str">
            <v>yamaha-26c(solid2p)</v>
          </cell>
          <cell r="G22">
            <v>780</v>
          </cell>
        </row>
        <row r="23">
          <cell r="D23" t="str">
            <v>コロ助</v>
          </cell>
          <cell r="E23">
            <v>0</v>
          </cell>
          <cell r="F23" t="str">
            <v>Cataｌina30</v>
          </cell>
          <cell r="G23">
            <v>780</v>
          </cell>
        </row>
        <row r="24">
          <cell r="D24" t="str">
            <v>ＳＡＴＡ Ⅲ</v>
          </cell>
          <cell r="E24" t="str">
            <v>JST314</v>
          </cell>
          <cell r="F24" t="str">
            <v>joylack26 P:B</v>
          </cell>
          <cell r="G24">
            <v>740</v>
          </cell>
        </row>
        <row r="25">
          <cell r="D25" t="str">
            <v>雲</v>
          </cell>
          <cell r="E25">
            <v>0</v>
          </cell>
          <cell r="F25" t="str">
            <v>dp-26(solid2p)</v>
          </cell>
          <cell r="G25">
            <v>780</v>
          </cell>
        </row>
        <row r="26">
          <cell r="D26" t="str">
            <v>シャチ二世</v>
          </cell>
          <cell r="E26" t="str">
            <v>1859</v>
          </cell>
          <cell r="F26" t="str">
            <v>canal-30(solid3p)</v>
          </cell>
          <cell r="G26">
            <v>780</v>
          </cell>
        </row>
        <row r="27">
          <cell r="D27" t="str">
            <v>志摩</v>
          </cell>
          <cell r="E27">
            <v>1129</v>
          </cell>
          <cell r="F27" t="str">
            <v>Arpege30</v>
          </cell>
          <cell r="G27">
            <v>740</v>
          </cell>
        </row>
        <row r="28">
          <cell r="D28" t="str">
            <v>ＦＯＲＴＥ</v>
          </cell>
          <cell r="E28" t="str">
            <v>4167</v>
          </cell>
          <cell r="F28" t="str">
            <v>yokoyama-30sr P:B</v>
          </cell>
          <cell r="G28">
            <v>677</v>
          </cell>
        </row>
        <row r="29">
          <cell r="D29" t="str">
            <v>ＣｏｏＣｏｏ　Ｓｉｘ</v>
          </cell>
          <cell r="E29" t="str">
            <v>6363</v>
          </cell>
          <cell r="F29" t="str">
            <v>Dehler36SQ</v>
          </cell>
          <cell r="G29">
            <v>640</v>
          </cell>
        </row>
        <row r="30">
          <cell r="D30" t="str">
            <v>ＨＩＢＩＳＣＵＳ-Ⅲ</v>
          </cell>
          <cell r="E30" t="str">
            <v>2762</v>
          </cell>
          <cell r="F30" t="str">
            <v>swing-34</v>
          </cell>
          <cell r="G30">
            <v>658</v>
          </cell>
        </row>
        <row r="31">
          <cell r="D31" t="str">
            <v>めいとく丸</v>
          </cell>
          <cell r="E31">
            <v>0</v>
          </cell>
          <cell r="F31">
            <v>0</v>
          </cell>
          <cell r="G31">
            <v>0</v>
          </cell>
        </row>
        <row r="32">
          <cell r="D32" t="str">
            <v>美州</v>
          </cell>
          <cell r="E32" t="str">
            <v>1987</v>
          </cell>
          <cell r="F32" t="str">
            <v>nis-30(sold3p)</v>
          </cell>
          <cell r="G32">
            <v>715</v>
          </cell>
        </row>
        <row r="33">
          <cell r="D33" t="str">
            <v>ＳＫＹ　ＴＩＭＥ</v>
          </cell>
          <cell r="E33">
            <v>0</v>
          </cell>
          <cell r="F33" t="str">
            <v>SK25</v>
          </cell>
          <cell r="G33">
            <v>785</v>
          </cell>
        </row>
        <row r="34">
          <cell r="D34" t="str">
            <v>Ｐｅｒｋｙ　Ｐｅｔｅｒ</v>
          </cell>
          <cell r="E34">
            <v>0</v>
          </cell>
          <cell r="F34" t="str">
            <v>dp-33c</v>
          </cell>
          <cell r="G34">
            <v>695</v>
          </cell>
        </row>
        <row r="35">
          <cell r="D35" t="str">
            <v>センスオブワンダー</v>
          </cell>
          <cell r="E35">
            <v>0</v>
          </cell>
          <cell r="F35">
            <v>0</v>
          </cell>
          <cell r="G35">
            <v>0</v>
          </cell>
        </row>
        <row r="36">
          <cell r="D36" t="str">
            <v>MISTRAL V</v>
          </cell>
          <cell r="E36">
            <v>0</v>
          </cell>
          <cell r="F36">
            <v>0</v>
          </cell>
          <cell r="G36">
            <v>0</v>
          </cell>
        </row>
        <row r="37">
          <cell r="D37" t="str">
            <v>汐音</v>
          </cell>
          <cell r="E37">
            <v>0</v>
          </cell>
          <cell r="F37" t="str">
            <v>CC30</v>
          </cell>
          <cell r="G37">
            <v>0</v>
          </cell>
        </row>
        <row r="38">
          <cell r="D38" t="str">
            <v>凛</v>
          </cell>
          <cell r="E38">
            <v>0</v>
          </cell>
          <cell r="F38" t="str">
            <v>ﾊﾟｲｵﾆｱ10(30ft)</v>
          </cell>
          <cell r="G38">
            <v>0</v>
          </cell>
        </row>
        <row r="39">
          <cell r="D39" t="str">
            <v>蓮真</v>
          </cell>
          <cell r="E39">
            <v>0</v>
          </cell>
          <cell r="F39" t="str">
            <v>ｽｲﾝｸﾞ34</v>
          </cell>
          <cell r="G39">
            <v>658</v>
          </cell>
        </row>
        <row r="40">
          <cell r="D40" t="str">
            <v>マサ</v>
          </cell>
          <cell r="E40">
            <v>0</v>
          </cell>
          <cell r="F40" t="str">
            <v>ﾏﾙﾃﾞィ25(ヤマハ）</v>
          </cell>
          <cell r="G4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"/>
  <sheetViews>
    <sheetView zoomScaleNormal="100" zoomScaleSheetLayoutView="100" workbookViewId="0">
      <selection activeCell="H30" sqref="H30"/>
    </sheetView>
  </sheetViews>
  <sheetFormatPr defaultRowHeight="13.5"/>
  <cols>
    <col min="1" max="1" width="2.375" customWidth="1"/>
    <col min="2" max="2" width="5.25" customWidth="1"/>
    <col min="3" max="3" width="18.625" customWidth="1"/>
    <col min="4" max="4" width="16.75" style="43" customWidth="1"/>
    <col min="5" max="5" width="12.5" style="1" hidden="1" customWidth="1"/>
    <col min="6" max="6" width="9" customWidth="1"/>
  </cols>
  <sheetData>
    <row r="2" spans="2:7" s="211" customFormat="1" ht="23.65" customHeight="1">
      <c r="B2" s="328" t="s">
        <v>282</v>
      </c>
      <c r="C2" s="328"/>
      <c r="D2" s="328"/>
      <c r="E2" s="210"/>
    </row>
    <row r="3" spans="2:7" s="211" customFormat="1" ht="14.25">
      <c r="B3" s="213"/>
      <c r="C3" s="213" t="s">
        <v>0</v>
      </c>
      <c r="D3" s="214" t="s">
        <v>287</v>
      </c>
      <c r="E3" s="210"/>
    </row>
    <row r="4" spans="2:7" s="211" customFormat="1" ht="17.649999999999999" customHeight="1">
      <c r="B4" s="329" t="s">
        <v>1</v>
      </c>
      <c r="C4" s="329"/>
      <c r="D4" s="215">
        <v>0.91666666666666663</v>
      </c>
      <c r="E4" s="212"/>
    </row>
    <row r="5" spans="2:7" s="211" customFormat="1" ht="17.649999999999999" customHeight="1" thickBot="1">
      <c r="B5" s="317"/>
      <c r="C5" s="317" t="s">
        <v>2</v>
      </c>
      <c r="D5" s="215" t="s">
        <v>288</v>
      </c>
      <c r="E5" s="212"/>
      <c r="G5" s="211" t="s">
        <v>3</v>
      </c>
    </row>
    <row r="6" spans="2:7" ht="14.25" thickBot="1">
      <c r="B6" s="216" t="s">
        <v>4</v>
      </c>
      <c r="C6" s="230" t="s">
        <v>5</v>
      </c>
      <c r="D6" s="231" t="s">
        <v>6</v>
      </c>
      <c r="E6" s="218" t="s">
        <v>7</v>
      </c>
      <c r="G6" t="s">
        <v>8</v>
      </c>
    </row>
    <row r="7" spans="2:7">
      <c r="B7" s="217">
        <v>1</v>
      </c>
      <c r="C7" s="232" t="s">
        <v>286</v>
      </c>
      <c r="D7" s="233">
        <v>0.18975694444444446</v>
      </c>
      <c r="E7" s="219">
        <f t="shared" ref="E7:E16" si="0">(D7-$D$4)*86400</f>
        <v>-62804.999999999993</v>
      </c>
      <c r="G7" t="s">
        <v>9</v>
      </c>
    </row>
    <row r="8" spans="2:7">
      <c r="B8" s="217">
        <v>2</v>
      </c>
      <c r="C8" s="234" t="s">
        <v>290</v>
      </c>
      <c r="D8" s="235">
        <v>0.20300925925925925</v>
      </c>
      <c r="E8" s="219">
        <f t="shared" si="0"/>
        <v>-61659.999999999993</v>
      </c>
      <c r="G8" t="s">
        <v>10</v>
      </c>
    </row>
    <row r="9" spans="2:7">
      <c r="B9" s="217">
        <v>3</v>
      </c>
      <c r="C9" s="234" t="s">
        <v>292</v>
      </c>
      <c r="D9" s="235">
        <v>0.21967592592592591</v>
      </c>
      <c r="E9" s="219">
        <f t="shared" si="0"/>
        <v>-60220</v>
      </c>
    </row>
    <row r="10" spans="2:7">
      <c r="B10" s="217">
        <v>4</v>
      </c>
      <c r="C10" s="234" t="s">
        <v>294</v>
      </c>
      <c r="D10" s="235">
        <v>0.22847222222222222</v>
      </c>
      <c r="E10" s="219">
        <f t="shared" si="0"/>
        <v>-59460</v>
      </c>
      <c r="G10" t="s">
        <v>11</v>
      </c>
    </row>
    <row r="11" spans="2:7">
      <c r="B11" s="217">
        <v>5</v>
      </c>
      <c r="C11" s="234" t="s">
        <v>296</v>
      </c>
      <c r="D11" s="235" t="s">
        <v>297</v>
      </c>
      <c r="E11" s="219" t="e">
        <f t="shared" si="0"/>
        <v>#VALUE!</v>
      </c>
      <c r="G11" t="s">
        <v>12</v>
      </c>
    </row>
    <row r="12" spans="2:7">
      <c r="B12" s="217">
        <v>6</v>
      </c>
      <c r="C12" s="234"/>
      <c r="D12" s="235"/>
      <c r="E12" s="219">
        <f t="shared" si="0"/>
        <v>-79200</v>
      </c>
      <c r="G12" t="s">
        <v>13</v>
      </c>
    </row>
    <row r="13" spans="2:7">
      <c r="B13" s="217">
        <v>7</v>
      </c>
      <c r="C13" s="234"/>
      <c r="D13" s="235"/>
      <c r="E13" s="219">
        <f t="shared" si="0"/>
        <v>-79200</v>
      </c>
      <c r="G13" t="s">
        <v>14</v>
      </c>
    </row>
    <row r="14" spans="2:7">
      <c r="B14" s="217">
        <v>8</v>
      </c>
      <c r="C14" s="234"/>
      <c r="D14" s="235"/>
      <c r="E14" s="219">
        <f t="shared" si="0"/>
        <v>-79200</v>
      </c>
      <c r="F14" s="158"/>
      <c r="G14" s="34" t="s">
        <v>13</v>
      </c>
    </row>
    <row r="15" spans="2:7">
      <c r="B15" s="217">
        <v>9</v>
      </c>
      <c r="C15" s="234"/>
      <c r="D15" s="235"/>
      <c r="E15" s="219">
        <f t="shared" si="0"/>
        <v>-79200</v>
      </c>
      <c r="G15" s="101" t="s">
        <v>15</v>
      </c>
    </row>
    <row r="16" spans="2:7" ht="14.25" customHeight="1">
      <c r="B16" s="217">
        <v>10</v>
      </c>
      <c r="C16" s="234"/>
      <c r="D16" s="235"/>
      <c r="E16" s="219">
        <f t="shared" si="0"/>
        <v>-79200</v>
      </c>
      <c r="G16" s="101" t="s">
        <v>13</v>
      </c>
    </row>
    <row r="17" spans="2:7">
      <c r="B17" s="217">
        <v>11</v>
      </c>
      <c r="C17" s="234"/>
      <c r="D17" s="235"/>
      <c r="E17" s="219">
        <f t="shared" ref="E17:E43" si="1">(D17-$D$4)*86400</f>
        <v>-79200</v>
      </c>
      <c r="G17" s="101" t="s">
        <v>16</v>
      </c>
    </row>
    <row r="18" spans="2:7">
      <c r="B18" s="217">
        <v>12</v>
      </c>
      <c r="C18" s="234"/>
      <c r="D18" s="235"/>
      <c r="E18" s="219">
        <f t="shared" si="1"/>
        <v>-79200</v>
      </c>
    </row>
    <row r="19" spans="2:7">
      <c r="B19" s="217">
        <v>13</v>
      </c>
      <c r="C19" s="234"/>
      <c r="D19" s="235"/>
      <c r="E19" s="219">
        <f t="shared" si="1"/>
        <v>-79200</v>
      </c>
    </row>
    <row r="20" spans="2:7">
      <c r="B20" s="217">
        <v>14</v>
      </c>
      <c r="C20" s="234"/>
      <c r="D20" s="235"/>
      <c r="E20" s="219">
        <f t="shared" si="1"/>
        <v>-79200</v>
      </c>
    </row>
    <row r="21" spans="2:7">
      <c r="B21" s="217">
        <v>15</v>
      </c>
      <c r="C21" s="234"/>
      <c r="D21" s="235"/>
      <c r="E21" s="219">
        <f t="shared" si="1"/>
        <v>-79200</v>
      </c>
    </row>
    <row r="22" spans="2:7">
      <c r="B22" s="217">
        <v>16</v>
      </c>
      <c r="C22" s="234"/>
      <c r="D22" s="235"/>
      <c r="E22" s="219">
        <f t="shared" si="1"/>
        <v>-79200</v>
      </c>
    </row>
    <row r="23" spans="2:7">
      <c r="B23" s="217">
        <v>17</v>
      </c>
      <c r="C23" s="234"/>
      <c r="D23" s="235"/>
      <c r="E23" s="219">
        <f t="shared" si="1"/>
        <v>-79200</v>
      </c>
    </row>
    <row r="24" spans="2:7">
      <c r="B24" s="217">
        <v>18</v>
      </c>
      <c r="C24" s="234"/>
      <c r="D24" s="235"/>
      <c r="E24" s="219">
        <f t="shared" si="1"/>
        <v>-79200</v>
      </c>
    </row>
    <row r="25" spans="2:7">
      <c r="B25" s="217">
        <v>19</v>
      </c>
      <c r="C25" s="234"/>
      <c r="D25" s="235"/>
      <c r="E25" s="219">
        <f t="shared" si="1"/>
        <v>-79200</v>
      </c>
    </row>
    <row r="26" spans="2:7">
      <c r="B26" s="217">
        <v>20</v>
      </c>
      <c r="C26" s="234"/>
      <c r="D26" s="235"/>
      <c r="E26" s="219">
        <f t="shared" si="1"/>
        <v>-79200</v>
      </c>
    </row>
    <row r="27" spans="2:7">
      <c r="B27" s="217">
        <v>21</v>
      </c>
      <c r="C27" s="234"/>
      <c r="D27" s="235"/>
      <c r="E27" s="219">
        <f t="shared" si="1"/>
        <v>-79200</v>
      </c>
    </row>
    <row r="28" spans="2:7">
      <c r="B28" s="217">
        <v>22</v>
      </c>
      <c r="C28" s="234"/>
      <c r="D28" s="235"/>
      <c r="E28" s="219">
        <f t="shared" si="1"/>
        <v>-79200</v>
      </c>
    </row>
    <row r="29" spans="2:7">
      <c r="B29" s="217">
        <v>23</v>
      </c>
      <c r="C29" s="234"/>
      <c r="D29" s="235"/>
      <c r="E29" s="219">
        <f t="shared" si="1"/>
        <v>-79200</v>
      </c>
    </row>
    <row r="30" spans="2:7">
      <c r="B30" s="217">
        <v>24</v>
      </c>
      <c r="C30" s="234"/>
      <c r="D30" s="235"/>
      <c r="E30" s="219">
        <f t="shared" si="1"/>
        <v>-79200</v>
      </c>
    </row>
    <row r="31" spans="2:7">
      <c r="B31" s="217">
        <v>25</v>
      </c>
      <c r="C31" s="234"/>
      <c r="D31" s="235"/>
      <c r="E31" s="219">
        <f t="shared" si="1"/>
        <v>-79200</v>
      </c>
    </row>
    <row r="32" spans="2:7">
      <c r="B32" s="217">
        <v>26</v>
      </c>
      <c r="C32" s="234"/>
      <c r="D32" s="235"/>
      <c r="E32" s="219">
        <f t="shared" si="1"/>
        <v>-79200</v>
      </c>
    </row>
    <row r="33" spans="2:5">
      <c r="B33" s="217">
        <v>27</v>
      </c>
      <c r="C33" s="234"/>
      <c r="D33" s="235"/>
      <c r="E33" s="219">
        <f t="shared" si="1"/>
        <v>-79200</v>
      </c>
    </row>
    <row r="34" spans="2:5">
      <c r="B34" s="217">
        <v>28</v>
      </c>
      <c r="C34" s="234"/>
      <c r="D34" s="235"/>
      <c r="E34" s="219">
        <f t="shared" si="1"/>
        <v>-79200</v>
      </c>
    </row>
    <row r="35" spans="2:5">
      <c r="B35" s="217">
        <v>29</v>
      </c>
      <c r="C35" s="234"/>
      <c r="D35" s="235"/>
      <c r="E35" s="219">
        <f t="shared" si="1"/>
        <v>-79200</v>
      </c>
    </row>
    <row r="36" spans="2:5">
      <c r="B36" s="217">
        <v>30</v>
      </c>
      <c r="C36" s="234"/>
      <c r="D36" s="235"/>
      <c r="E36" s="219">
        <f t="shared" si="1"/>
        <v>-79200</v>
      </c>
    </row>
    <row r="37" spans="2:5">
      <c r="B37" s="217">
        <v>31</v>
      </c>
      <c r="C37" s="234"/>
      <c r="D37" s="235"/>
      <c r="E37" s="219">
        <f t="shared" si="1"/>
        <v>-79200</v>
      </c>
    </row>
    <row r="38" spans="2:5">
      <c r="B38" s="217">
        <v>32</v>
      </c>
      <c r="C38" s="234"/>
      <c r="D38" s="235"/>
      <c r="E38" s="219">
        <f t="shared" si="1"/>
        <v>-79200</v>
      </c>
    </row>
    <row r="39" spans="2:5">
      <c r="B39" s="217">
        <v>33</v>
      </c>
      <c r="C39" s="234"/>
      <c r="D39" s="235"/>
      <c r="E39" s="219">
        <f t="shared" si="1"/>
        <v>-79200</v>
      </c>
    </row>
    <row r="40" spans="2:5">
      <c r="B40" s="217">
        <v>34</v>
      </c>
      <c r="C40" s="234"/>
      <c r="D40" s="235"/>
      <c r="E40" s="219">
        <f t="shared" si="1"/>
        <v>-79200</v>
      </c>
    </row>
    <row r="41" spans="2:5">
      <c r="B41" s="217">
        <v>35</v>
      </c>
      <c r="C41" s="234"/>
      <c r="D41" s="235"/>
      <c r="E41" s="219">
        <f t="shared" si="1"/>
        <v>-79200</v>
      </c>
    </row>
    <row r="42" spans="2:5">
      <c r="B42" s="217">
        <v>36</v>
      </c>
      <c r="C42" s="234"/>
      <c r="D42" s="235"/>
      <c r="E42" s="219">
        <f t="shared" si="1"/>
        <v>-79200</v>
      </c>
    </row>
    <row r="43" spans="2:5" ht="14.25" thickBot="1">
      <c r="B43" s="217">
        <v>37</v>
      </c>
      <c r="C43" s="236"/>
      <c r="D43" s="237"/>
      <c r="E43" s="219">
        <f t="shared" si="1"/>
        <v>-79200</v>
      </c>
    </row>
    <row r="45" spans="2:5" ht="15">
      <c r="C45" s="133"/>
    </row>
    <row r="46" spans="2:5">
      <c r="B46" t="s">
        <v>17</v>
      </c>
    </row>
    <row r="47" spans="2:5">
      <c r="B47" t="s">
        <v>18</v>
      </c>
      <c r="C47" t="s">
        <v>19</v>
      </c>
    </row>
    <row r="48" spans="2:5">
      <c r="B48" t="s">
        <v>20</v>
      </c>
      <c r="C48" t="s">
        <v>21</v>
      </c>
    </row>
    <row r="49" spans="2:7">
      <c r="B49" t="s">
        <v>22</v>
      </c>
      <c r="C49" t="s">
        <v>23</v>
      </c>
    </row>
    <row r="51" spans="2:7" s="41" customFormat="1">
      <c r="B51" t="s">
        <v>24</v>
      </c>
      <c r="C51" t="s">
        <v>25</v>
      </c>
      <c r="D51" s="43"/>
      <c r="E51" s="1"/>
      <c r="F51"/>
      <c r="G51"/>
    </row>
    <row r="52" spans="2:7" s="41" customFormat="1">
      <c r="B52" t="s">
        <v>26</v>
      </c>
      <c r="C52" t="s">
        <v>27</v>
      </c>
      <c r="D52" s="43"/>
      <c r="E52" s="1"/>
      <c r="F52"/>
      <c r="G52"/>
    </row>
    <row r="53" spans="2:7" s="41" customFormat="1">
      <c r="B53" t="s">
        <v>28</v>
      </c>
      <c r="C53" t="s">
        <v>29</v>
      </c>
      <c r="D53" s="43"/>
      <c r="E53" s="1"/>
      <c r="F53"/>
      <c r="G53"/>
    </row>
    <row r="54" spans="2:7" s="41" customFormat="1">
      <c r="B54" t="s">
        <v>30</v>
      </c>
      <c r="C54" t="s">
        <v>31</v>
      </c>
      <c r="D54" s="43"/>
      <c r="E54" s="1"/>
      <c r="F54"/>
      <c r="G54"/>
    </row>
    <row r="55" spans="2:7" s="41" customFormat="1">
      <c r="B55" t="s">
        <v>32</v>
      </c>
      <c r="C55" t="s">
        <v>33</v>
      </c>
      <c r="D55" s="43"/>
      <c r="E55" s="1"/>
      <c r="F55"/>
      <c r="G55"/>
    </row>
    <row r="56" spans="2:7" s="41" customFormat="1">
      <c r="B56" t="s">
        <v>34</v>
      </c>
      <c r="C56" t="s">
        <v>35</v>
      </c>
      <c r="D56" s="43"/>
      <c r="E56" s="1"/>
      <c r="F56"/>
      <c r="G56"/>
    </row>
    <row r="57" spans="2:7" s="41" customFormat="1">
      <c r="B57" t="s">
        <v>36</v>
      </c>
      <c r="C57" t="s">
        <v>37</v>
      </c>
      <c r="D57" s="43"/>
      <c r="E57" s="1"/>
      <c r="F57"/>
      <c r="G57"/>
    </row>
    <row r="58" spans="2:7" s="41" customFormat="1">
      <c r="B58" t="s">
        <v>38</v>
      </c>
      <c r="C58" t="s">
        <v>39</v>
      </c>
      <c r="D58" s="43"/>
      <c r="E58" s="1"/>
      <c r="F58"/>
      <c r="G58"/>
    </row>
    <row r="59" spans="2:7" s="41" customFormat="1">
      <c r="B59" t="s">
        <v>40</v>
      </c>
      <c r="C59" t="s">
        <v>41</v>
      </c>
      <c r="D59" s="43"/>
      <c r="E59" s="1"/>
      <c r="F59"/>
      <c r="G59"/>
    </row>
    <row r="61" spans="2:7" s="41" customFormat="1">
      <c r="B61"/>
      <c r="C61" t="s">
        <v>42</v>
      </c>
      <c r="D61" s="43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B1" sqref="B1"/>
    </sheetView>
  </sheetViews>
  <sheetFormatPr defaultRowHeight="13.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  <col min="14" max="14" width="15.375" style="43" customWidth="1"/>
    <col min="15" max="15" width="12.75" style="1" customWidth="1"/>
    <col min="16" max="16" width="11.25" customWidth="1"/>
    <col min="17" max="17" width="11.25" style="1" customWidth="1"/>
    <col min="18" max="19" width="12.75" customWidth="1"/>
  </cols>
  <sheetData>
    <row r="1" spans="2:19">
      <c r="R1" s="168"/>
      <c r="S1" s="168"/>
    </row>
    <row r="2" spans="2:19" ht="17.25" customHeight="1">
      <c r="B2" s="330" t="s">
        <v>283</v>
      </c>
      <c r="C2" s="330"/>
      <c r="D2" s="330"/>
      <c r="E2" s="330"/>
      <c r="F2" s="330"/>
      <c r="G2" s="331" t="s">
        <v>43</v>
      </c>
      <c r="H2" s="331"/>
      <c r="I2" s="331"/>
      <c r="J2" s="331"/>
      <c r="K2" s="331"/>
      <c r="L2" s="331"/>
      <c r="R2" s="34"/>
      <c r="S2" s="34"/>
    </row>
    <row r="3" spans="2:19" ht="21" customHeight="1" thickBot="1">
      <c r="I3" s="45"/>
      <c r="K3" s="46" t="s">
        <v>44</v>
      </c>
      <c r="L3" s="332" t="str">
        <f>レース着順とタイム!D3</f>
        <v>2024年８月３日～４日</v>
      </c>
      <c r="M3" s="333"/>
      <c r="N3" s="4">
        <f>レース着順とタイム!D4</f>
        <v>0.91666666666666663</v>
      </c>
      <c r="O3" s="327">
        <v>0</v>
      </c>
      <c r="R3" s="169"/>
      <c r="S3" s="169"/>
    </row>
    <row r="4" spans="2:19" ht="14.25" thickBot="1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244" t="s">
        <v>51</v>
      </c>
      <c r="K4" s="248" t="s">
        <v>52</v>
      </c>
      <c r="L4" s="247" t="s">
        <v>53</v>
      </c>
      <c r="M4" s="55" t="s">
        <v>54</v>
      </c>
      <c r="N4" s="56" t="s">
        <v>55</v>
      </c>
      <c r="O4" s="57" t="s">
        <v>7</v>
      </c>
      <c r="P4" s="58" t="s">
        <v>7</v>
      </c>
      <c r="Q4" s="227" t="s">
        <v>56</v>
      </c>
      <c r="R4" s="5" t="s">
        <v>57</v>
      </c>
      <c r="S4" s="155" t="s">
        <v>58</v>
      </c>
    </row>
    <row r="5" spans="2:19">
      <c r="B5" s="251">
        <v>1</v>
      </c>
      <c r="C5" s="252">
        <v>1</v>
      </c>
      <c r="D5" s="253" t="s">
        <v>68</v>
      </c>
      <c r="E5" s="254" t="str">
        <f>IF(VLOOKUP(D5,'ﾚｰﾃｨﾝｸﾞ計算書(TSF)'!$D$5:$H$61,2,FALSE)=0," ",VLOOKUP(D5,'ﾚｰﾃｨﾝｸﾞ計算書(TSF)'!$D$5:$H$61,2,FALSE))</f>
        <v>JST374</v>
      </c>
      <c r="F5" s="238" t="str">
        <f>VLOOKUP(D5,'ﾚｰﾃｨﾝｸﾞ計算書(TSF)'!$D$5:$H$61,3,FALSE)</f>
        <v>yamaha-31s LTD</v>
      </c>
      <c r="G5" s="241">
        <f>VLOOKUP(D5,'レーティング計算書(OYCRating)'!$D$5:$M$41,4,FALSE)</f>
        <v>677</v>
      </c>
      <c r="H5" s="242">
        <f>VLOOKUP(D5,'レーティング計算書(OYCRating)'!$D$5:$M$41,5,FALSE)</f>
        <v>0.05</v>
      </c>
      <c r="I5" s="243">
        <f>VLOOKUP(D5,'レーティング計算書(OYCRating)'!$D$5:$M$41,6,FALSE)</f>
        <v>0</v>
      </c>
      <c r="J5" s="245">
        <f>VLOOKUP(D5,'レーティング計算書(OYCRating)'!$D$5:$M$41,7,FALSE)</f>
        <v>-0.02</v>
      </c>
      <c r="K5" s="249">
        <f>G5+H5*G5+I5*G5+J5*G5</f>
        <v>697.31000000000006</v>
      </c>
      <c r="L5" s="255">
        <f>600/K5</f>
        <v>0.8604494414249042</v>
      </c>
      <c r="M5" s="256">
        <f>VLOOKUP(D5,'レーティング計算書(OYCRating)'!$D$5:$M$41,10,FALSE)</f>
        <v>0.03</v>
      </c>
      <c r="N5" s="257">
        <f>VLOOKUP(D5,レース着順とタイム!$C$7:$D$43,2,FALSE)</f>
        <v>0.18975694444444446</v>
      </c>
      <c r="O5" s="258">
        <f>(N5-$O$3)*86400+3600*2</f>
        <v>23595</v>
      </c>
      <c r="P5" s="259">
        <f>IF(O5&gt;0,O5,99999999)</f>
        <v>23595</v>
      </c>
      <c r="Q5" s="260">
        <f>P5*L5/(1-M5)</f>
        <v>20930.210897340843</v>
      </c>
      <c r="R5" s="171"/>
      <c r="S5" s="172"/>
    </row>
    <row r="6" spans="2:19">
      <c r="B6" s="217">
        <v>4</v>
      </c>
      <c r="C6" s="193">
        <v>4</v>
      </c>
      <c r="D6" s="220" t="s">
        <v>293</v>
      </c>
      <c r="E6" s="60" t="str">
        <f>IF(VLOOKUP(D6,'ﾚｰﾃｨﾝｸﾞ計算書(TSF)'!$D$5:$H$61,2,FALSE)=0," ",VLOOKUP(D6,'ﾚｰﾃｨﾝｸﾞ計算書(TSF)'!$D$5:$H$61,2,FALSE))</f>
        <v>6484</v>
      </c>
      <c r="F6" s="60" t="str">
        <f>VLOOKUP(D6,'ﾚｰﾃｨﾝｸﾞ計算書(TSF)'!$D$5:$H$61,3,FALSE)</f>
        <v>yokoyama29</v>
      </c>
      <c r="G6" s="33">
        <f>VLOOKUP(D6,'レーティング計算書(OYCRating)'!$D$5:$M$41,4,FALSE)</f>
        <v>720</v>
      </c>
      <c r="H6" s="165">
        <f>VLOOKUP(D6,'レーティング計算書(OYCRating)'!$D$5:$M$41,5,FALSE)</f>
        <v>0.06</v>
      </c>
      <c r="I6" s="66">
        <f>VLOOKUP(D6,'レーティング計算書(OYCRating)'!$D$5:$M$41,6,FALSE)</f>
        <v>0</v>
      </c>
      <c r="J6" s="246">
        <f>VLOOKUP(D6,'レーティング計算書(OYCRating)'!$D$5:$M$41,7,FALSE)</f>
        <v>0</v>
      </c>
      <c r="K6" s="250">
        <f>G6+H6*G6+I6*G6+J6*G6</f>
        <v>763.2</v>
      </c>
      <c r="L6" s="240">
        <f>600/K6</f>
        <v>0.78616352201257855</v>
      </c>
      <c r="M6" s="68">
        <f>VLOOKUP(D6,'レーティング計算書(OYCRating)'!$D$5:$M$41,10,FALSE)</f>
        <v>0</v>
      </c>
      <c r="N6" s="164">
        <f>VLOOKUP(D6,レース着順とタイム!$C$7:$D$43,2,FALSE)</f>
        <v>0.22847222222222222</v>
      </c>
      <c r="O6" s="21">
        <f>(N6-$O$3)*86400+3600*2</f>
        <v>26940</v>
      </c>
      <c r="P6" s="22">
        <f>IF(O6&gt;0,O6,99999999)</f>
        <v>26940</v>
      </c>
      <c r="Q6" s="228">
        <f>P6*L6/(1-M6)</f>
        <v>21179.245283018867</v>
      </c>
      <c r="R6" s="156">
        <f t="shared" ref="R6:R16" si="0">IF(Q6=0, "-",Q6-Q5)</f>
        <v>249.03438567802368</v>
      </c>
      <c r="S6" s="157">
        <f t="shared" ref="S6:S16" si="1">IF(Q6=0, "-", Q6-$Q$5)</f>
        <v>249.03438567802368</v>
      </c>
    </row>
    <row r="7" spans="2:19">
      <c r="B7" s="217">
        <v>2</v>
      </c>
      <c r="C7" s="193">
        <v>2</v>
      </c>
      <c r="D7" s="220" t="s">
        <v>289</v>
      </c>
      <c r="E7" s="60" t="str">
        <f>IF(VLOOKUP(D7,'ﾚｰﾃｨﾝｸﾞ計算書(TSF)'!$D$5:$H$61,2,FALSE)=0," ",VLOOKUP(D7,'ﾚｰﾃｨﾝｸﾞ計算書(TSF)'!$D$5:$H$61,2,FALSE))</f>
        <v xml:space="preserve"> </v>
      </c>
      <c r="F7" s="239" t="str">
        <f>VLOOKUP(D7,'ﾚｰﾃｨﾝｸﾞ計算書(TSF)'!$D$5:$H$61,3,FALSE)</f>
        <v>ｽｲﾝｸﾞ34</v>
      </c>
      <c r="G7" s="33">
        <f>VLOOKUP(D7,'レーティング計算書(OYCRating)'!$D$5:$M$41,4,FALSE)</f>
        <v>658</v>
      </c>
      <c r="H7" s="165">
        <f>VLOOKUP(D7,'レーティング計算書(OYCRating)'!$D$5:$M$41,5,FALSE)</f>
        <v>0.06</v>
      </c>
      <c r="I7" s="66">
        <f>VLOOKUP(D7,'レーティング計算書(OYCRating)'!$D$5:$M$41,6,FALSE)</f>
        <v>0</v>
      </c>
      <c r="J7" s="246">
        <f>VLOOKUP(D7,'レーティング計算書(OYCRating)'!$D$5:$M$41,7,FALSE)</f>
        <v>0</v>
      </c>
      <c r="K7" s="250">
        <f>G7+H7*G7+I7*G7+J7*G7</f>
        <v>697.48</v>
      </c>
      <c r="L7" s="240">
        <f>600/K7</f>
        <v>0.86023972013534433</v>
      </c>
      <c r="M7" s="68">
        <f>VLOOKUP(D7,'レーティング計算書(OYCRating)'!$D$5:$M$41,10,FALSE)</f>
        <v>0.03</v>
      </c>
      <c r="N7" s="164">
        <f>VLOOKUP(D7,レース着順とタイム!$C$7:$D$43,2,FALSE)</f>
        <v>0.20300925925925925</v>
      </c>
      <c r="O7" s="21">
        <f>(N7-$O$3)*86400+3600*2</f>
        <v>24740</v>
      </c>
      <c r="P7" s="22">
        <f>IF(O7&gt;0,O7,99999999)</f>
        <v>24740</v>
      </c>
      <c r="Q7" s="228">
        <f>P7*L7/(1-M7)</f>
        <v>21940.547088812804</v>
      </c>
      <c r="R7" s="156">
        <f t="shared" si="0"/>
        <v>761.30180579393709</v>
      </c>
      <c r="S7" s="157">
        <f t="shared" si="1"/>
        <v>1010.3361914719608</v>
      </c>
    </row>
    <row r="8" spans="2:19">
      <c r="B8" s="217">
        <v>3</v>
      </c>
      <c r="C8" s="193">
        <v>3</v>
      </c>
      <c r="D8" s="220" t="s">
        <v>291</v>
      </c>
      <c r="E8" s="60" t="str">
        <f>IF(VLOOKUP(D8,'ﾚｰﾃｨﾝｸﾞ計算書(TSF)'!$D$5:$H$61,2,FALSE)=0," ",VLOOKUP(D8,'ﾚｰﾃｨﾝｸﾞ計算書(TSF)'!$D$5:$H$61,2,FALSE))</f>
        <v>6363</v>
      </c>
      <c r="F8" s="60" t="str">
        <f>VLOOKUP(D8,'ﾚｰﾃｨﾝｸﾞ計算書(TSF)'!$D$5:$H$61,3,FALSE)</f>
        <v>Dehler36SQ</v>
      </c>
      <c r="G8" s="33">
        <f>VLOOKUP(D8,'レーティング計算書(OYCRating)'!$D$5:$M$41,4,FALSE)</f>
        <v>640</v>
      </c>
      <c r="H8" s="165">
        <f>VLOOKUP(D8,'レーティング計算書(OYCRating)'!$D$5:$M$41,5,FALSE)</f>
        <v>0.02</v>
      </c>
      <c r="I8" s="66">
        <f>VLOOKUP(D8,'レーティング計算書(OYCRating)'!$D$5:$M$41,6,FALSE)</f>
        <v>0</v>
      </c>
      <c r="J8" s="246">
        <f>VLOOKUP(D8,'レーティング計算書(OYCRating)'!$D$5:$M$41,7,FALSE)</f>
        <v>-0.02</v>
      </c>
      <c r="K8" s="250">
        <f>G8+H8*G8+I8*G8+J8*G8</f>
        <v>640</v>
      </c>
      <c r="L8" s="240">
        <f>600/K8</f>
        <v>0.9375</v>
      </c>
      <c r="M8" s="68">
        <f>VLOOKUP(D8,'レーティング計算書(OYCRating)'!$D$5:$M$41,10,FALSE)</f>
        <v>0.03</v>
      </c>
      <c r="N8" s="164">
        <f>VLOOKUP(D8,レース着順とタイム!$C$7:$D$43,2,FALSE)</f>
        <v>0.21967592592592591</v>
      </c>
      <c r="O8" s="21">
        <f>(N8-$O$3)*86400+3600*2</f>
        <v>26180</v>
      </c>
      <c r="P8" s="22">
        <f>IF(O8&gt;0,O8,99999999)</f>
        <v>26180</v>
      </c>
      <c r="Q8" s="228">
        <f>P8*L8/(1-M8)</f>
        <v>25302.835051546394</v>
      </c>
      <c r="R8" s="156">
        <f t="shared" si="0"/>
        <v>3362.2879627335897</v>
      </c>
      <c r="S8" s="157">
        <f t="shared" si="1"/>
        <v>4372.6241542055504</v>
      </c>
    </row>
    <row r="9" spans="2:19">
      <c r="B9" s="217">
        <v>5</v>
      </c>
      <c r="C9" s="193">
        <v>5</v>
      </c>
      <c r="D9" s="220" t="s">
        <v>295</v>
      </c>
      <c r="E9" s="60"/>
      <c r="F9" s="60" t="s">
        <v>299</v>
      </c>
      <c r="G9" s="33"/>
      <c r="H9" s="165"/>
      <c r="I9" s="66"/>
      <c r="J9" s="246"/>
      <c r="K9" s="250"/>
      <c r="L9" s="240"/>
      <c r="M9" s="68"/>
      <c r="N9" s="164" t="str">
        <f>VLOOKUP(D9,レース着順とタイム!$C$7:$D$43,2,FALSE)</f>
        <v>DNS</v>
      </c>
      <c r="O9" s="21"/>
      <c r="P9" s="22"/>
      <c r="Q9" s="228"/>
      <c r="R9" s="156" t="str">
        <f t="shared" si="0"/>
        <v>-</v>
      </c>
      <c r="S9" s="157" t="str">
        <f t="shared" si="1"/>
        <v>-</v>
      </c>
    </row>
    <row r="10" spans="2:19" hidden="1">
      <c r="B10" s="217">
        <v>6</v>
      </c>
      <c r="C10" s="193">
        <v>6</v>
      </c>
      <c r="D10" s="220"/>
      <c r="E10" s="60" t="e">
        <f>IF(VLOOKUP(D10,'ﾚｰﾃｨﾝｸﾞ計算書(TSF)'!$D$5:$H$61,2,FALSE)=0," ",VLOOKUP(D10,'ﾚｰﾃｨﾝｸﾞ計算書(TSF)'!$D$5:$H$61,2,FALSE))</f>
        <v>#N/A</v>
      </c>
      <c r="F10" s="60" t="e">
        <f>VLOOKUP(D10,'ﾚｰﾃｨﾝｸﾞ計算書(TSF)'!$D$5:$H$61,3,FALSE)</f>
        <v>#N/A</v>
      </c>
      <c r="G10" s="33" t="e">
        <f>VLOOKUP(D10,'レーティング計算書(OYCRating)'!$D$5:$M$41,4,FALSE)</f>
        <v>#N/A</v>
      </c>
      <c r="H10" s="165" t="e">
        <f>VLOOKUP(D10,'レーティング計算書(OYCRating)'!$D$5:$M$41,5,FALSE)</f>
        <v>#N/A</v>
      </c>
      <c r="I10" s="66" t="e">
        <f>VLOOKUP(D10,'レーティング計算書(OYCRating)'!$D$5:$M$41,6,FALSE)</f>
        <v>#N/A</v>
      </c>
      <c r="J10" s="246" t="e">
        <f>VLOOKUP(D10,'レーティング計算書(OYCRating)'!$D$5:$M$41,7,FALSE)</f>
        <v>#N/A</v>
      </c>
      <c r="K10" s="250" t="e">
        <f t="shared" ref="K6:K41" si="2">G10+H10*G10+I10*G10+J10*G10</f>
        <v>#N/A</v>
      </c>
      <c r="L10" s="240" t="e">
        <f t="shared" ref="L6:L41" si="3">600/K10</f>
        <v>#N/A</v>
      </c>
      <c r="M10" s="68" t="e">
        <f>VLOOKUP(D10,'レーティング計算書(OYCRating)'!$D$5:$M$41,10,FALSE)</f>
        <v>#N/A</v>
      </c>
      <c r="N10" s="164" t="e">
        <f>VLOOKUP(D10,レース着順とタイム!$C$7:$D$43,2,FALSE)</f>
        <v>#N/A</v>
      </c>
      <c r="O10" s="21" t="e">
        <f t="shared" ref="O6:O41" si="4">(N10-$O$3)*86400+3600*2</f>
        <v>#N/A</v>
      </c>
      <c r="P10" s="22" t="e">
        <f t="shared" ref="P5:P12" si="5">IF(O10&gt;0,O10,99999999)</f>
        <v>#N/A</v>
      </c>
      <c r="Q10" s="228" t="e">
        <f t="shared" ref="Q5:Q12" si="6">P10*L10/(1-M10)</f>
        <v>#N/A</v>
      </c>
      <c r="R10" s="156" t="e">
        <f t="shared" si="0"/>
        <v>#N/A</v>
      </c>
      <c r="S10" s="157" t="e">
        <f t="shared" si="1"/>
        <v>#N/A</v>
      </c>
    </row>
    <row r="11" spans="2:19" hidden="1">
      <c r="B11" s="217">
        <v>7</v>
      </c>
      <c r="C11" s="193">
        <v>7</v>
      </c>
      <c r="D11" s="220"/>
      <c r="E11" s="60" t="e">
        <f>IF(VLOOKUP(D11,'ﾚｰﾃｨﾝｸﾞ計算書(TSF)'!$D$5:$H$61,2,FALSE)=0," ",VLOOKUP(D11,'ﾚｰﾃｨﾝｸﾞ計算書(TSF)'!$D$5:$H$61,2,FALSE))</f>
        <v>#N/A</v>
      </c>
      <c r="F11" s="60" t="e">
        <f>VLOOKUP(D11,'ﾚｰﾃｨﾝｸﾞ計算書(TSF)'!$D$5:$H$61,3,FALSE)</f>
        <v>#N/A</v>
      </c>
      <c r="G11" s="33" t="e">
        <f>VLOOKUP(D11,'レーティング計算書(OYCRating)'!$D$5:$M$41,4,FALSE)</f>
        <v>#N/A</v>
      </c>
      <c r="H11" s="165" t="e">
        <f>VLOOKUP(D11,'レーティング計算書(OYCRating)'!$D$5:$M$41,5,FALSE)</f>
        <v>#N/A</v>
      </c>
      <c r="I11" s="66" t="e">
        <f>VLOOKUP(D11,'レーティング計算書(OYCRating)'!$D$5:$M$41,6,FALSE)</f>
        <v>#N/A</v>
      </c>
      <c r="J11" s="246" t="e">
        <f>VLOOKUP(D11,'レーティング計算書(OYCRating)'!$D$5:$M$41,7,FALSE)</f>
        <v>#N/A</v>
      </c>
      <c r="K11" s="250" t="e">
        <f t="shared" si="2"/>
        <v>#N/A</v>
      </c>
      <c r="L11" s="240" t="e">
        <f t="shared" si="3"/>
        <v>#N/A</v>
      </c>
      <c r="M11" s="68" t="e">
        <f>VLOOKUP(D11,'レーティング計算書(OYCRating)'!$D$5:$M$41,10,FALSE)</f>
        <v>#N/A</v>
      </c>
      <c r="N11" s="164" t="e">
        <f>VLOOKUP(D11,レース着順とタイム!$C$7:$D$43,2,FALSE)</f>
        <v>#N/A</v>
      </c>
      <c r="O11" s="21" t="e">
        <f t="shared" si="4"/>
        <v>#N/A</v>
      </c>
      <c r="P11" s="22" t="e">
        <f t="shared" si="5"/>
        <v>#N/A</v>
      </c>
      <c r="Q11" s="228" t="e">
        <f t="shared" si="6"/>
        <v>#N/A</v>
      </c>
      <c r="R11" s="156" t="e">
        <f t="shared" si="0"/>
        <v>#N/A</v>
      </c>
      <c r="S11" s="157" t="e">
        <f t="shared" si="1"/>
        <v>#N/A</v>
      </c>
    </row>
    <row r="12" spans="2:19" hidden="1">
      <c r="B12" s="217">
        <v>8</v>
      </c>
      <c r="C12" s="193">
        <v>8</v>
      </c>
      <c r="D12" s="220"/>
      <c r="E12" s="60" t="e">
        <f>IF(VLOOKUP(D12,'ﾚｰﾃｨﾝｸﾞ計算書(TSF)'!$D$5:$H$61,2,FALSE)=0," ",VLOOKUP(D12,'ﾚｰﾃｨﾝｸﾞ計算書(TSF)'!$D$5:$H$61,2,FALSE))</f>
        <v>#N/A</v>
      </c>
      <c r="F12" s="60" t="e">
        <f>VLOOKUP(D12,'ﾚｰﾃｨﾝｸﾞ計算書(TSF)'!$D$5:$H$61,3,FALSE)</f>
        <v>#N/A</v>
      </c>
      <c r="G12" s="33" t="e">
        <f>VLOOKUP(D12,'レーティング計算書(OYCRating)'!$D$5:$M$41,4,FALSE)</f>
        <v>#N/A</v>
      </c>
      <c r="H12" s="165" t="e">
        <f>VLOOKUP(D12,'レーティング計算書(OYCRating)'!$D$5:$M$41,5,FALSE)</f>
        <v>#N/A</v>
      </c>
      <c r="I12" s="66" t="e">
        <f>VLOOKUP(D12,'レーティング計算書(OYCRating)'!$D$5:$M$41,6,FALSE)</f>
        <v>#N/A</v>
      </c>
      <c r="J12" s="246" t="e">
        <f>VLOOKUP(D12,'レーティング計算書(OYCRating)'!$D$5:$M$41,7,FALSE)</f>
        <v>#N/A</v>
      </c>
      <c r="K12" s="250" t="e">
        <f t="shared" si="2"/>
        <v>#N/A</v>
      </c>
      <c r="L12" s="240" t="e">
        <f t="shared" si="3"/>
        <v>#N/A</v>
      </c>
      <c r="M12" s="68" t="e">
        <f>VLOOKUP(D12,'レーティング計算書(OYCRating)'!$D$5:$M$41,10,FALSE)</f>
        <v>#N/A</v>
      </c>
      <c r="N12" s="164" t="e">
        <f>VLOOKUP(D12,レース着順とタイム!$C$7:$D$43,2,FALSE)</f>
        <v>#N/A</v>
      </c>
      <c r="O12" s="21" t="e">
        <f t="shared" si="4"/>
        <v>#N/A</v>
      </c>
      <c r="P12" s="22" t="e">
        <f t="shared" si="5"/>
        <v>#N/A</v>
      </c>
      <c r="Q12" s="228" t="e">
        <f t="shared" si="6"/>
        <v>#N/A</v>
      </c>
      <c r="R12" s="156" t="e">
        <f t="shared" si="0"/>
        <v>#N/A</v>
      </c>
      <c r="S12" s="157" t="e">
        <f t="shared" si="1"/>
        <v>#N/A</v>
      </c>
    </row>
    <row r="13" spans="2:19" hidden="1">
      <c r="B13" s="217">
        <v>9</v>
      </c>
      <c r="C13" s="193">
        <v>9</v>
      </c>
      <c r="D13" s="167"/>
      <c r="E13" s="60" t="e">
        <f>IF(VLOOKUP(D13,'ﾚｰﾃｨﾝｸﾞ計算書(TSF)'!$D$5:$H$61,2,FALSE)=0," ",VLOOKUP(D13,'ﾚｰﾃｨﾝｸﾞ計算書(TSF)'!$D$5:$H$61,2,FALSE))</f>
        <v>#N/A</v>
      </c>
      <c r="F13" s="60" t="e">
        <f>VLOOKUP(D13,'ﾚｰﾃｨﾝｸﾞ計算書(TSF)'!$D$5:$H$61,3,FALSE)</f>
        <v>#N/A</v>
      </c>
      <c r="G13" s="33" t="e">
        <f>VLOOKUP(D13,'レーティング計算書(OYCRating)'!$D$5:$M$41,4,FALSE)</f>
        <v>#N/A</v>
      </c>
      <c r="H13" s="165" t="e">
        <f>VLOOKUP(D13,'レーティング計算書(OYCRating)'!$D$5:$M$41,5,FALSE)</f>
        <v>#N/A</v>
      </c>
      <c r="I13" s="66" t="e">
        <f>VLOOKUP(D13,'レーティング計算書(OYCRating)'!$D$5:$M$41,6,FALSE)</f>
        <v>#N/A</v>
      </c>
      <c r="J13" s="246" t="e">
        <f>VLOOKUP(D13,'レーティング計算書(OYCRating)'!$D$5:$M$41,7,FALSE)</f>
        <v>#N/A</v>
      </c>
      <c r="K13" s="250" t="e">
        <f t="shared" si="2"/>
        <v>#N/A</v>
      </c>
      <c r="L13" s="240" t="e">
        <f t="shared" si="3"/>
        <v>#N/A</v>
      </c>
      <c r="M13" s="68" t="e">
        <f>VLOOKUP(D13,'レーティング計算書(OYCRating)'!$D$5:$M$41,10,FALSE)</f>
        <v>#N/A</v>
      </c>
      <c r="N13" s="164" t="e">
        <f>VLOOKUP(D13,レース着順とタイム!$C$7:$D$43,2,FALSE)</f>
        <v>#N/A</v>
      </c>
      <c r="O13" s="21" t="e">
        <f t="shared" si="4"/>
        <v>#N/A</v>
      </c>
      <c r="P13" s="22" t="e">
        <f>IF(O13&gt;0,O13,99999999)</f>
        <v>#N/A</v>
      </c>
      <c r="Q13" s="228" t="e">
        <f>P13*L13/(1-M13)</f>
        <v>#N/A</v>
      </c>
      <c r="R13" s="156" t="e">
        <f>IF(Q13=0, "-",Q13-Q12)</f>
        <v>#N/A</v>
      </c>
      <c r="S13" s="157" t="e">
        <f>IF(Q13=0, "-", Q13-$Q$5)</f>
        <v>#N/A</v>
      </c>
    </row>
    <row r="14" spans="2:19" hidden="1">
      <c r="B14" s="217">
        <v>10</v>
      </c>
      <c r="C14" s="193">
        <v>10</v>
      </c>
      <c r="D14" s="167"/>
      <c r="E14" s="60" t="e">
        <f>IF(VLOOKUP(D14,'ﾚｰﾃｨﾝｸﾞ計算書(TSF)'!$D$5:$H$61,2,FALSE)=0," ",VLOOKUP(D14,'ﾚｰﾃｨﾝｸﾞ計算書(TSF)'!$D$5:$H$61,2,FALSE))</f>
        <v>#N/A</v>
      </c>
      <c r="F14" s="60" t="e">
        <f>VLOOKUP(D14,'ﾚｰﾃｨﾝｸﾞ計算書(TSF)'!$D$5:$H$61,3,FALSE)</f>
        <v>#N/A</v>
      </c>
      <c r="G14" s="33" t="e">
        <f>VLOOKUP(D14,'レーティング計算書(OYCRating)'!$D$5:$M$41,4,FALSE)</f>
        <v>#N/A</v>
      </c>
      <c r="H14" s="165" t="e">
        <f>VLOOKUP(D14,'レーティング計算書(OYCRating)'!$D$5:$M$41,5,FALSE)</f>
        <v>#N/A</v>
      </c>
      <c r="I14" s="66" t="e">
        <f>VLOOKUP(D14,'レーティング計算書(OYCRating)'!$D$5:$M$41,6,FALSE)</f>
        <v>#N/A</v>
      </c>
      <c r="J14" s="246" t="e">
        <f>VLOOKUP(D14,'レーティング計算書(OYCRating)'!$D$5:$M$41,7,FALSE)</f>
        <v>#N/A</v>
      </c>
      <c r="K14" s="250" t="e">
        <f t="shared" si="2"/>
        <v>#N/A</v>
      </c>
      <c r="L14" s="240" t="e">
        <f t="shared" si="3"/>
        <v>#N/A</v>
      </c>
      <c r="M14" s="68" t="e">
        <f>VLOOKUP(D14,'レーティング計算書(OYCRating)'!$D$5:$M$41,10,FALSE)</f>
        <v>#N/A</v>
      </c>
      <c r="N14" s="164" t="e">
        <f>VLOOKUP(D14,レース着順とタイム!$C$7:$D$43,2,FALSE)</f>
        <v>#N/A</v>
      </c>
      <c r="O14" s="21" t="e">
        <f t="shared" si="4"/>
        <v>#N/A</v>
      </c>
      <c r="P14" s="22" t="e">
        <f>IF(O14&gt;0,O14,99999999)</f>
        <v>#N/A</v>
      </c>
      <c r="Q14" s="228" t="e">
        <f>P14*L14/(1-M14)</f>
        <v>#N/A</v>
      </c>
      <c r="R14" s="156" t="e">
        <f t="shared" si="0"/>
        <v>#N/A</v>
      </c>
      <c r="S14" s="157" t="e">
        <f t="shared" si="1"/>
        <v>#N/A</v>
      </c>
    </row>
    <row r="15" spans="2:19" hidden="1">
      <c r="B15" s="217">
        <v>11</v>
      </c>
      <c r="C15" s="193">
        <v>11</v>
      </c>
      <c r="D15" s="167"/>
      <c r="E15" s="60" t="e">
        <f>IF(VLOOKUP(D15,'ﾚｰﾃｨﾝｸﾞ計算書(TSF)'!$D$5:$H$61,2,FALSE)=0," ",VLOOKUP(D15,'ﾚｰﾃｨﾝｸﾞ計算書(TSF)'!$D$5:$H$61,2,FALSE))</f>
        <v>#N/A</v>
      </c>
      <c r="F15" s="60" t="e">
        <f>VLOOKUP(D15,'ﾚｰﾃｨﾝｸﾞ計算書(TSF)'!$D$5:$H$61,3,FALSE)</f>
        <v>#N/A</v>
      </c>
      <c r="G15" s="33" t="e">
        <f>VLOOKUP(D15,'レーティング計算書(OYCRating)'!$D$5:$M$41,4,FALSE)</f>
        <v>#N/A</v>
      </c>
      <c r="H15" s="165" t="e">
        <f>VLOOKUP(D15,'レーティング計算書(OYCRating)'!$D$5:$M$41,5,FALSE)</f>
        <v>#N/A</v>
      </c>
      <c r="I15" s="66" t="e">
        <f>VLOOKUP(D15,'レーティング計算書(OYCRating)'!$D$5:$M$41,6,FALSE)</f>
        <v>#N/A</v>
      </c>
      <c r="J15" s="246" t="e">
        <f>VLOOKUP(D15,'レーティング計算書(OYCRating)'!$D$5:$M$41,7,FALSE)</f>
        <v>#N/A</v>
      </c>
      <c r="K15" s="250" t="e">
        <f t="shared" si="2"/>
        <v>#N/A</v>
      </c>
      <c r="L15" s="240" t="e">
        <f t="shared" si="3"/>
        <v>#N/A</v>
      </c>
      <c r="M15" s="68" t="e">
        <f>VLOOKUP(D15,'レーティング計算書(OYCRating)'!$D$5:$M$41,10,FALSE)</f>
        <v>#N/A</v>
      </c>
      <c r="N15" s="164" t="e">
        <f>VLOOKUP(D15,レース着順とタイム!$C$7:$D$43,2,FALSE)</f>
        <v>#N/A</v>
      </c>
      <c r="O15" s="21" t="e">
        <f t="shared" si="4"/>
        <v>#N/A</v>
      </c>
      <c r="P15" s="22" t="e">
        <f>IF(O15&gt;0,O15,99999999)</f>
        <v>#N/A</v>
      </c>
      <c r="Q15" s="228" t="e">
        <f>P15*L15/(1-M15)</f>
        <v>#N/A</v>
      </c>
      <c r="R15" s="156" t="e">
        <f t="shared" si="0"/>
        <v>#N/A</v>
      </c>
      <c r="S15" s="157" t="e">
        <f t="shared" si="1"/>
        <v>#N/A</v>
      </c>
    </row>
    <row r="16" spans="2:19" hidden="1">
      <c r="B16" s="217">
        <v>12</v>
      </c>
      <c r="C16" s="193">
        <v>12</v>
      </c>
      <c r="D16" s="167"/>
      <c r="E16" s="60" t="e">
        <f>IF(VLOOKUP(D16,'ﾚｰﾃｨﾝｸﾞ計算書(TSF)'!$D$5:$H$61,2,FALSE)=0," ",VLOOKUP(D16,'ﾚｰﾃｨﾝｸﾞ計算書(TSF)'!$D$5:$H$61,2,FALSE))</f>
        <v>#N/A</v>
      </c>
      <c r="F16" s="60" t="e">
        <f>VLOOKUP(D16,'ﾚｰﾃｨﾝｸﾞ計算書(TSF)'!$D$5:$H$61,3,FALSE)</f>
        <v>#N/A</v>
      </c>
      <c r="G16" s="33" t="e">
        <f>VLOOKUP(D16,'レーティング計算書(OYCRating)'!$D$5:$M$41,4,FALSE)</f>
        <v>#N/A</v>
      </c>
      <c r="H16" s="165" t="e">
        <f>VLOOKUP(D16,'レーティング計算書(OYCRating)'!$D$5:$M$41,5,FALSE)</f>
        <v>#N/A</v>
      </c>
      <c r="I16" s="66" t="e">
        <f>VLOOKUP(D16,'レーティング計算書(OYCRating)'!$D$5:$M$41,6,FALSE)</f>
        <v>#N/A</v>
      </c>
      <c r="J16" s="246" t="e">
        <f>VLOOKUP(D16,'レーティング計算書(OYCRating)'!$D$5:$M$41,7,FALSE)</f>
        <v>#N/A</v>
      </c>
      <c r="K16" s="250" t="e">
        <f t="shared" si="2"/>
        <v>#N/A</v>
      </c>
      <c r="L16" s="240" t="e">
        <f t="shared" si="3"/>
        <v>#N/A</v>
      </c>
      <c r="M16" s="68" t="e">
        <f>VLOOKUP(D16,'レーティング計算書(OYCRating)'!$D$5:$M$41,10,FALSE)</f>
        <v>#N/A</v>
      </c>
      <c r="N16" s="164" t="e">
        <f>VLOOKUP(D16,レース着順とタイム!$C$7:$D$43,2,FALSE)</f>
        <v>#N/A</v>
      </c>
      <c r="O16" s="21" t="e">
        <f t="shared" si="4"/>
        <v>#N/A</v>
      </c>
      <c r="P16" s="22" t="e">
        <f>IF(O16&gt;0,O16,99999999)</f>
        <v>#N/A</v>
      </c>
      <c r="Q16" s="228" t="e">
        <f>P16*L16/(1-M16)</f>
        <v>#N/A</v>
      </c>
      <c r="R16" s="156" t="e">
        <f t="shared" si="0"/>
        <v>#N/A</v>
      </c>
      <c r="S16" s="157" t="e">
        <f t="shared" si="1"/>
        <v>#N/A</v>
      </c>
    </row>
    <row r="17" spans="2:19" hidden="1">
      <c r="B17" s="217">
        <v>13</v>
      </c>
      <c r="C17" s="193">
        <v>13</v>
      </c>
      <c r="D17" s="167"/>
      <c r="E17" s="60" t="e">
        <f>IF(VLOOKUP(D17,'ﾚｰﾃｨﾝｸﾞ計算書(TSF)'!$D$5:$H$61,2,FALSE)=0," ",VLOOKUP(D17,'ﾚｰﾃｨﾝｸﾞ計算書(TSF)'!$D$5:$H$61,2,FALSE))</f>
        <v>#N/A</v>
      </c>
      <c r="F17" s="60" t="e">
        <f>VLOOKUP(D17,'ﾚｰﾃｨﾝｸﾞ計算書(TSF)'!$D$5:$H$61,3,FALSE)</f>
        <v>#N/A</v>
      </c>
      <c r="G17" s="33" t="e">
        <f>VLOOKUP(D17,'レーティング計算書(OYCRating)'!$D$5:$M$41,4,FALSE)</f>
        <v>#N/A</v>
      </c>
      <c r="H17" s="165" t="e">
        <f>VLOOKUP(D17,'レーティング計算書(OYCRating)'!$D$5:$M$41,5,FALSE)</f>
        <v>#N/A</v>
      </c>
      <c r="I17" s="66" t="e">
        <f>VLOOKUP(D17,'レーティング計算書(OYCRating)'!$D$5:$M$41,6,FALSE)</f>
        <v>#N/A</v>
      </c>
      <c r="J17" s="246" t="e">
        <f>VLOOKUP(D17,'レーティング計算書(OYCRating)'!$D$5:$M$41,7,FALSE)</f>
        <v>#N/A</v>
      </c>
      <c r="K17" s="250" t="e">
        <f t="shared" si="2"/>
        <v>#N/A</v>
      </c>
      <c r="L17" s="240" t="e">
        <f t="shared" si="3"/>
        <v>#N/A</v>
      </c>
      <c r="M17" s="68" t="e">
        <f>VLOOKUP(D17,'レーティング計算書(OYCRating)'!$D$5:$M$41,10,FALSE)</f>
        <v>#N/A</v>
      </c>
      <c r="N17" s="164" t="e">
        <f>VLOOKUP(D17,レース着順とタイム!$C$7:$D$43,2,FALSE)</f>
        <v>#N/A</v>
      </c>
      <c r="O17" s="21" t="e">
        <f t="shared" si="4"/>
        <v>#N/A</v>
      </c>
      <c r="P17" s="22" t="e">
        <f t="shared" ref="P17:P41" si="7">IF(O17&gt;0,O17,99999999)</f>
        <v>#N/A</v>
      </c>
      <c r="Q17" s="228" t="e">
        <f t="shared" ref="Q17:Q41" si="8">P17*L17/(1-M17)</f>
        <v>#N/A</v>
      </c>
      <c r="R17" s="156" t="e">
        <f t="shared" ref="R17:R41" si="9">IF(Q17=0, "-",Q17-Q16)</f>
        <v>#N/A</v>
      </c>
      <c r="S17" s="157" t="e">
        <f t="shared" ref="S17:S41" si="10">IF(Q17=0, "-", Q17-$Q$5)</f>
        <v>#N/A</v>
      </c>
    </row>
    <row r="18" spans="2:19" hidden="1">
      <c r="B18" s="217">
        <v>14</v>
      </c>
      <c r="C18" s="193">
        <v>14</v>
      </c>
      <c r="D18" s="167"/>
      <c r="E18" s="60" t="e">
        <f>IF(VLOOKUP(D18,'ﾚｰﾃｨﾝｸﾞ計算書(TSF)'!$D$5:$H$61,2,FALSE)=0," ",VLOOKUP(D18,'ﾚｰﾃｨﾝｸﾞ計算書(TSF)'!$D$5:$H$61,2,FALSE))</f>
        <v>#N/A</v>
      </c>
      <c r="F18" s="60" t="e">
        <f>VLOOKUP(D18,'ﾚｰﾃｨﾝｸﾞ計算書(TSF)'!$D$5:$H$61,3,FALSE)</f>
        <v>#N/A</v>
      </c>
      <c r="G18" s="33" t="e">
        <f>VLOOKUP(D18,'レーティング計算書(OYCRating)'!$D$5:$M$41,4,FALSE)</f>
        <v>#N/A</v>
      </c>
      <c r="H18" s="165" t="e">
        <f>VLOOKUP(D18,'レーティング計算書(OYCRating)'!$D$5:$M$41,5,FALSE)</f>
        <v>#N/A</v>
      </c>
      <c r="I18" s="66" t="e">
        <f>VLOOKUP(D18,'レーティング計算書(OYCRating)'!$D$5:$M$41,6,FALSE)</f>
        <v>#N/A</v>
      </c>
      <c r="J18" s="246" t="e">
        <f>VLOOKUP(D18,'レーティング計算書(OYCRating)'!$D$5:$M$41,7,FALSE)</f>
        <v>#N/A</v>
      </c>
      <c r="K18" s="250" t="e">
        <f t="shared" si="2"/>
        <v>#N/A</v>
      </c>
      <c r="L18" s="240" t="e">
        <f t="shared" si="3"/>
        <v>#N/A</v>
      </c>
      <c r="M18" s="68" t="e">
        <f>VLOOKUP(D18,'レーティング計算書(OYCRating)'!$D$5:$M$41,10,FALSE)</f>
        <v>#N/A</v>
      </c>
      <c r="N18" s="164" t="e">
        <f>VLOOKUP(D18,レース着順とタイム!$C$7:$D$43,2,FALSE)</f>
        <v>#N/A</v>
      </c>
      <c r="O18" s="21" t="e">
        <f t="shared" si="4"/>
        <v>#N/A</v>
      </c>
      <c r="P18" s="22" t="e">
        <f t="shared" si="7"/>
        <v>#N/A</v>
      </c>
      <c r="Q18" s="228" t="e">
        <f t="shared" si="8"/>
        <v>#N/A</v>
      </c>
      <c r="R18" s="156" t="e">
        <f t="shared" si="9"/>
        <v>#N/A</v>
      </c>
      <c r="S18" s="157" t="e">
        <f t="shared" si="10"/>
        <v>#N/A</v>
      </c>
    </row>
    <row r="19" spans="2:19" hidden="1">
      <c r="B19" s="217">
        <v>15</v>
      </c>
      <c r="C19" s="193">
        <v>15</v>
      </c>
      <c r="D19" s="167"/>
      <c r="E19" s="60" t="e">
        <f>IF(VLOOKUP(D19,'ﾚｰﾃｨﾝｸﾞ計算書(TSF)'!$D$5:$H$61,2,FALSE)=0," ",VLOOKUP(D19,'ﾚｰﾃｨﾝｸﾞ計算書(TSF)'!$D$5:$H$61,2,FALSE))</f>
        <v>#N/A</v>
      </c>
      <c r="F19" s="60" t="e">
        <f>VLOOKUP(D19,'ﾚｰﾃｨﾝｸﾞ計算書(TSF)'!$D$5:$H$61,3,FALSE)</f>
        <v>#N/A</v>
      </c>
      <c r="G19" s="33" t="e">
        <f>VLOOKUP(D19,'レーティング計算書(OYCRating)'!$D$5:$M$41,4,FALSE)</f>
        <v>#N/A</v>
      </c>
      <c r="H19" s="165" t="e">
        <f>VLOOKUP(D19,'レーティング計算書(OYCRating)'!$D$5:$M$41,5,FALSE)</f>
        <v>#N/A</v>
      </c>
      <c r="I19" s="66" t="e">
        <f>VLOOKUP(D19,'レーティング計算書(OYCRating)'!$D$5:$M$41,6,FALSE)</f>
        <v>#N/A</v>
      </c>
      <c r="J19" s="246" t="e">
        <f>VLOOKUP(D19,'レーティング計算書(OYCRating)'!$D$5:$M$41,7,FALSE)</f>
        <v>#N/A</v>
      </c>
      <c r="K19" s="250" t="e">
        <f t="shared" si="2"/>
        <v>#N/A</v>
      </c>
      <c r="L19" s="240" t="e">
        <f t="shared" si="3"/>
        <v>#N/A</v>
      </c>
      <c r="M19" s="68" t="e">
        <f>VLOOKUP(D19,'レーティング計算書(OYCRating)'!$D$5:$M$41,10,FALSE)</f>
        <v>#N/A</v>
      </c>
      <c r="N19" s="164" t="e">
        <f>VLOOKUP(D19,レース着順とタイム!$C$7:$D$43,2,FALSE)</f>
        <v>#N/A</v>
      </c>
      <c r="O19" s="21" t="e">
        <f t="shared" si="4"/>
        <v>#N/A</v>
      </c>
      <c r="P19" s="22" t="e">
        <f t="shared" si="7"/>
        <v>#N/A</v>
      </c>
      <c r="Q19" s="228" t="e">
        <f t="shared" si="8"/>
        <v>#N/A</v>
      </c>
      <c r="R19" s="156" t="e">
        <f t="shared" si="9"/>
        <v>#N/A</v>
      </c>
      <c r="S19" s="157" t="e">
        <f t="shared" si="10"/>
        <v>#N/A</v>
      </c>
    </row>
    <row r="20" spans="2:19" hidden="1">
      <c r="B20" s="217">
        <v>16</v>
      </c>
      <c r="C20" s="193">
        <v>16</v>
      </c>
      <c r="D20" s="167"/>
      <c r="E20" s="60" t="e">
        <f>IF(VLOOKUP(D20,'ﾚｰﾃｨﾝｸﾞ計算書(TSF)'!$D$5:$H$61,2,FALSE)=0," ",VLOOKUP(D20,'ﾚｰﾃｨﾝｸﾞ計算書(TSF)'!$D$5:$H$61,2,FALSE))</f>
        <v>#N/A</v>
      </c>
      <c r="F20" s="60" t="e">
        <f>VLOOKUP(D20,'ﾚｰﾃｨﾝｸﾞ計算書(TSF)'!$D$5:$H$61,3,FALSE)</f>
        <v>#N/A</v>
      </c>
      <c r="G20" s="33" t="e">
        <f>VLOOKUP(D20,'レーティング計算書(OYCRating)'!$D$5:$M$41,4,FALSE)</f>
        <v>#N/A</v>
      </c>
      <c r="H20" s="165" t="e">
        <f>VLOOKUP(D20,'レーティング計算書(OYCRating)'!$D$5:$M$41,5,FALSE)</f>
        <v>#N/A</v>
      </c>
      <c r="I20" s="66" t="e">
        <f>VLOOKUP(D20,'レーティング計算書(OYCRating)'!$D$5:$M$41,6,FALSE)</f>
        <v>#N/A</v>
      </c>
      <c r="J20" s="246" t="e">
        <f>VLOOKUP(D20,'レーティング計算書(OYCRating)'!$D$5:$M$41,7,FALSE)</f>
        <v>#N/A</v>
      </c>
      <c r="K20" s="250" t="e">
        <f t="shared" si="2"/>
        <v>#N/A</v>
      </c>
      <c r="L20" s="240" t="e">
        <f t="shared" si="3"/>
        <v>#N/A</v>
      </c>
      <c r="M20" s="68" t="e">
        <f>VLOOKUP(D20,'レーティング計算書(OYCRating)'!$D$5:$M$41,10,FALSE)</f>
        <v>#N/A</v>
      </c>
      <c r="N20" s="164" t="e">
        <f>VLOOKUP(D20,レース着順とタイム!$C$7:$D$43,2,FALSE)</f>
        <v>#N/A</v>
      </c>
      <c r="O20" s="21" t="e">
        <f t="shared" si="4"/>
        <v>#N/A</v>
      </c>
      <c r="P20" s="22" t="e">
        <f t="shared" si="7"/>
        <v>#N/A</v>
      </c>
      <c r="Q20" s="228" t="e">
        <f t="shared" si="8"/>
        <v>#N/A</v>
      </c>
      <c r="R20" s="156" t="e">
        <f t="shared" si="9"/>
        <v>#N/A</v>
      </c>
      <c r="S20" s="157" t="e">
        <f t="shared" si="10"/>
        <v>#N/A</v>
      </c>
    </row>
    <row r="21" spans="2:19" hidden="1">
      <c r="B21" s="217">
        <v>17</v>
      </c>
      <c r="C21" s="193">
        <v>17</v>
      </c>
      <c r="D21" s="167"/>
      <c r="E21" s="60" t="e">
        <f>IF(VLOOKUP(D21,'ﾚｰﾃｨﾝｸﾞ計算書(TSF)'!$D$5:$H$61,2,FALSE)=0," ",VLOOKUP(D21,'ﾚｰﾃｨﾝｸﾞ計算書(TSF)'!$D$5:$H$61,2,FALSE))</f>
        <v>#N/A</v>
      </c>
      <c r="F21" s="60" t="e">
        <f>VLOOKUP(D21,'ﾚｰﾃｨﾝｸﾞ計算書(TSF)'!$D$5:$H$61,3,FALSE)</f>
        <v>#N/A</v>
      </c>
      <c r="G21" s="33" t="e">
        <f>VLOOKUP(D21,'レーティング計算書(OYCRating)'!$D$5:$M$41,4,FALSE)</f>
        <v>#N/A</v>
      </c>
      <c r="H21" s="165" t="e">
        <f>VLOOKUP(D21,'レーティング計算書(OYCRating)'!$D$5:$M$41,5,FALSE)</f>
        <v>#N/A</v>
      </c>
      <c r="I21" s="66" t="e">
        <f>VLOOKUP(D21,'レーティング計算書(OYCRating)'!$D$5:$M$41,6,FALSE)</f>
        <v>#N/A</v>
      </c>
      <c r="J21" s="246" t="e">
        <f>VLOOKUP(D21,'レーティング計算書(OYCRating)'!$D$5:$M$41,7,FALSE)</f>
        <v>#N/A</v>
      </c>
      <c r="K21" s="250" t="e">
        <f t="shared" si="2"/>
        <v>#N/A</v>
      </c>
      <c r="L21" s="240" t="e">
        <f t="shared" si="3"/>
        <v>#N/A</v>
      </c>
      <c r="M21" s="68" t="e">
        <f>VLOOKUP(D21,'レーティング計算書(OYCRating)'!$D$5:$M$41,10,FALSE)</f>
        <v>#N/A</v>
      </c>
      <c r="N21" s="164" t="e">
        <f>VLOOKUP(D21,レース着順とタイム!$C$7:$D$43,2,FALSE)</f>
        <v>#N/A</v>
      </c>
      <c r="O21" s="21" t="e">
        <f t="shared" si="4"/>
        <v>#N/A</v>
      </c>
      <c r="P21" s="22" t="e">
        <f t="shared" si="7"/>
        <v>#N/A</v>
      </c>
      <c r="Q21" s="228" t="e">
        <f t="shared" si="8"/>
        <v>#N/A</v>
      </c>
      <c r="R21" s="156" t="e">
        <f t="shared" si="9"/>
        <v>#N/A</v>
      </c>
      <c r="S21" s="157" t="e">
        <f t="shared" si="10"/>
        <v>#N/A</v>
      </c>
    </row>
    <row r="22" spans="2:19" hidden="1">
      <c r="B22" s="217">
        <v>18</v>
      </c>
      <c r="C22" s="193">
        <v>18</v>
      </c>
      <c r="D22" s="167"/>
      <c r="E22" s="60" t="e">
        <f>IF(VLOOKUP(D22,'ﾚｰﾃｨﾝｸﾞ計算書(TSF)'!$D$5:$H$61,2,FALSE)=0," ",VLOOKUP(D22,'ﾚｰﾃｨﾝｸﾞ計算書(TSF)'!$D$5:$H$61,2,FALSE))</f>
        <v>#N/A</v>
      </c>
      <c r="F22" s="60" t="e">
        <f>VLOOKUP(D22,'ﾚｰﾃｨﾝｸﾞ計算書(TSF)'!$D$5:$H$61,3,FALSE)</f>
        <v>#N/A</v>
      </c>
      <c r="G22" s="33" t="e">
        <f>VLOOKUP(D22,'レーティング計算書(OYCRating)'!$D$5:$M$41,4,FALSE)</f>
        <v>#N/A</v>
      </c>
      <c r="H22" s="165" t="e">
        <f>VLOOKUP(D22,'レーティング計算書(OYCRating)'!$D$5:$M$41,5,FALSE)</f>
        <v>#N/A</v>
      </c>
      <c r="I22" s="66" t="e">
        <f>VLOOKUP(D22,'レーティング計算書(OYCRating)'!$D$5:$M$41,6,FALSE)</f>
        <v>#N/A</v>
      </c>
      <c r="J22" s="246" t="e">
        <f>VLOOKUP(D22,'レーティング計算書(OYCRating)'!$D$5:$M$41,7,FALSE)</f>
        <v>#N/A</v>
      </c>
      <c r="K22" s="250" t="e">
        <f t="shared" si="2"/>
        <v>#N/A</v>
      </c>
      <c r="L22" s="240" t="e">
        <f t="shared" si="3"/>
        <v>#N/A</v>
      </c>
      <c r="M22" s="68" t="e">
        <f>VLOOKUP(D22,'レーティング計算書(OYCRating)'!$D$5:$M$41,10,FALSE)</f>
        <v>#N/A</v>
      </c>
      <c r="N22" s="164" t="e">
        <f>VLOOKUP(D22,レース着順とタイム!$C$7:$D$43,2,FALSE)</f>
        <v>#N/A</v>
      </c>
      <c r="O22" s="21" t="e">
        <f t="shared" si="4"/>
        <v>#N/A</v>
      </c>
      <c r="P22" s="22" t="e">
        <f t="shared" si="7"/>
        <v>#N/A</v>
      </c>
      <c r="Q22" s="228" t="e">
        <f t="shared" si="8"/>
        <v>#N/A</v>
      </c>
      <c r="R22" s="156" t="e">
        <f t="shared" si="9"/>
        <v>#N/A</v>
      </c>
      <c r="S22" s="157" t="e">
        <f t="shared" si="10"/>
        <v>#N/A</v>
      </c>
    </row>
    <row r="23" spans="2:19" hidden="1">
      <c r="B23" s="217">
        <v>19</v>
      </c>
      <c r="C23" s="193">
        <v>19</v>
      </c>
      <c r="D23" s="167"/>
      <c r="E23" s="60" t="e">
        <f>IF(VLOOKUP(D23,'ﾚｰﾃｨﾝｸﾞ計算書(TSF)'!$D$5:$H$61,2,FALSE)=0," ",VLOOKUP(D23,'ﾚｰﾃｨﾝｸﾞ計算書(TSF)'!$D$5:$H$61,2,FALSE))</f>
        <v>#N/A</v>
      </c>
      <c r="F23" s="60" t="e">
        <f>VLOOKUP(D23,'ﾚｰﾃｨﾝｸﾞ計算書(TSF)'!$D$5:$H$61,3,FALSE)</f>
        <v>#N/A</v>
      </c>
      <c r="G23" s="33" t="e">
        <f>VLOOKUP(D23,'レーティング計算書(OYCRating)'!$D$5:$M$41,4,FALSE)</f>
        <v>#N/A</v>
      </c>
      <c r="H23" s="165" t="e">
        <f>VLOOKUP(D23,'レーティング計算書(OYCRating)'!$D$5:$M$41,5,FALSE)</f>
        <v>#N/A</v>
      </c>
      <c r="I23" s="66" t="e">
        <f>VLOOKUP(D23,'レーティング計算書(OYCRating)'!$D$5:$M$41,6,FALSE)</f>
        <v>#N/A</v>
      </c>
      <c r="J23" s="246" t="e">
        <f>VLOOKUP(D23,'レーティング計算書(OYCRating)'!$D$5:$M$41,7,FALSE)</f>
        <v>#N/A</v>
      </c>
      <c r="K23" s="250" t="e">
        <f t="shared" si="2"/>
        <v>#N/A</v>
      </c>
      <c r="L23" s="240" t="e">
        <f t="shared" si="3"/>
        <v>#N/A</v>
      </c>
      <c r="M23" s="68" t="e">
        <f>VLOOKUP(D23,'レーティング計算書(OYCRating)'!$D$5:$M$41,10,FALSE)</f>
        <v>#N/A</v>
      </c>
      <c r="N23" s="164" t="e">
        <f>VLOOKUP(D23,レース着順とタイム!$C$7:$D$43,2,FALSE)</f>
        <v>#N/A</v>
      </c>
      <c r="O23" s="21" t="e">
        <f t="shared" si="4"/>
        <v>#N/A</v>
      </c>
      <c r="P23" s="22" t="e">
        <f t="shared" si="7"/>
        <v>#N/A</v>
      </c>
      <c r="Q23" s="228" t="e">
        <f t="shared" si="8"/>
        <v>#N/A</v>
      </c>
      <c r="R23" s="156" t="e">
        <f t="shared" si="9"/>
        <v>#N/A</v>
      </c>
      <c r="S23" s="157" t="e">
        <f t="shared" si="10"/>
        <v>#N/A</v>
      </c>
    </row>
    <row r="24" spans="2:19" hidden="1">
      <c r="B24" s="217">
        <v>20</v>
      </c>
      <c r="C24" s="193">
        <v>20</v>
      </c>
      <c r="D24" s="167"/>
      <c r="E24" s="60" t="e">
        <f>IF(VLOOKUP(D24,'ﾚｰﾃｨﾝｸﾞ計算書(TSF)'!$D$5:$H$61,2,FALSE)=0," ",VLOOKUP(D24,'ﾚｰﾃｨﾝｸﾞ計算書(TSF)'!$D$5:$H$61,2,FALSE))</f>
        <v>#N/A</v>
      </c>
      <c r="F24" s="60" t="e">
        <f>VLOOKUP(D24,'ﾚｰﾃｨﾝｸﾞ計算書(TSF)'!$D$5:$H$61,3,FALSE)</f>
        <v>#N/A</v>
      </c>
      <c r="G24" s="33" t="e">
        <f>VLOOKUP(D24,'レーティング計算書(OYCRating)'!$D$5:$M$41,4,FALSE)</f>
        <v>#N/A</v>
      </c>
      <c r="H24" s="165" t="e">
        <f>VLOOKUP(D24,'レーティング計算書(OYCRating)'!$D$5:$M$41,5,FALSE)</f>
        <v>#N/A</v>
      </c>
      <c r="I24" s="66" t="e">
        <f>VLOOKUP(D24,'レーティング計算書(OYCRating)'!$D$5:$M$41,6,FALSE)</f>
        <v>#N/A</v>
      </c>
      <c r="J24" s="246" t="e">
        <f>VLOOKUP(D24,'レーティング計算書(OYCRating)'!$D$5:$M$41,7,FALSE)</f>
        <v>#N/A</v>
      </c>
      <c r="K24" s="250" t="e">
        <f t="shared" si="2"/>
        <v>#N/A</v>
      </c>
      <c r="L24" s="240" t="e">
        <f t="shared" si="3"/>
        <v>#N/A</v>
      </c>
      <c r="M24" s="68" t="e">
        <f>VLOOKUP(D24,'レーティング計算書(OYCRating)'!$D$5:$M$41,10,FALSE)</f>
        <v>#N/A</v>
      </c>
      <c r="N24" s="164" t="e">
        <f>VLOOKUP(D24,レース着順とタイム!$C$7:$D$43,2,FALSE)</f>
        <v>#N/A</v>
      </c>
      <c r="O24" s="21" t="e">
        <f t="shared" si="4"/>
        <v>#N/A</v>
      </c>
      <c r="P24" s="22" t="e">
        <f t="shared" si="7"/>
        <v>#N/A</v>
      </c>
      <c r="Q24" s="228" t="e">
        <f t="shared" si="8"/>
        <v>#N/A</v>
      </c>
      <c r="R24" s="156" t="e">
        <f t="shared" si="9"/>
        <v>#N/A</v>
      </c>
      <c r="S24" s="157" t="e">
        <f t="shared" si="10"/>
        <v>#N/A</v>
      </c>
    </row>
    <row r="25" spans="2:19" hidden="1">
      <c r="B25" s="217">
        <v>21</v>
      </c>
      <c r="C25" s="193">
        <v>21</v>
      </c>
      <c r="D25" s="167"/>
      <c r="E25" s="60" t="e">
        <f>IF(VLOOKUP(D25,'ﾚｰﾃｨﾝｸﾞ計算書(TSF)'!$D$5:$H$61,2,FALSE)=0," ",VLOOKUP(D25,'ﾚｰﾃｨﾝｸﾞ計算書(TSF)'!$D$5:$H$61,2,FALSE))</f>
        <v>#N/A</v>
      </c>
      <c r="F25" s="60" t="e">
        <f>VLOOKUP(D25,'ﾚｰﾃｨﾝｸﾞ計算書(TSF)'!$D$5:$H$61,3,FALSE)</f>
        <v>#N/A</v>
      </c>
      <c r="G25" s="33" t="e">
        <f>VLOOKUP(D25,'レーティング計算書(OYCRating)'!$D$5:$M$41,4,FALSE)</f>
        <v>#N/A</v>
      </c>
      <c r="H25" s="165" t="e">
        <f>VLOOKUP(D25,'レーティング計算書(OYCRating)'!$D$5:$M$41,5,FALSE)</f>
        <v>#N/A</v>
      </c>
      <c r="I25" s="66" t="e">
        <f>VLOOKUP(D25,'レーティング計算書(OYCRating)'!$D$5:$M$41,6,FALSE)</f>
        <v>#N/A</v>
      </c>
      <c r="J25" s="246" t="e">
        <f>VLOOKUP(D25,'レーティング計算書(OYCRating)'!$D$5:$M$41,7,FALSE)</f>
        <v>#N/A</v>
      </c>
      <c r="K25" s="250" t="e">
        <f t="shared" si="2"/>
        <v>#N/A</v>
      </c>
      <c r="L25" s="240" t="e">
        <f t="shared" si="3"/>
        <v>#N/A</v>
      </c>
      <c r="M25" s="68" t="e">
        <f>VLOOKUP(D25,'レーティング計算書(OYCRating)'!$D$5:$M$41,10,FALSE)</f>
        <v>#N/A</v>
      </c>
      <c r="N25" s="164" t="e">
        <f>VLOOKUP(D25,レース着順とタイム!$C$7:$D$43,2,FALSE)</f>
        <v>#N/A</v>
      </c>
      <c r="O25" s="21" t="e">
        <f t="shared" si="4"/>
        <v>#N/A</v>
      </c>
      <c r="P25" s="22" t="e">
        <f t="shared" si="7"/>
        <v>#N/A</v>
      </c>
      <c r="Q25" s="228" t="e">
        <f t="shared" si="8"/>
        <v>#N/A</v>
      </c>
      <c r="R25" s="156" t="e">
        <f t="shared" si="9"/>
        <v>#N/A</v>
      </c>
      <c r="S25" s="157" t="e">
        <f t="shared" si="10"/>
        <v>#N/A</v>
      </c>
    </row>
    <row r="26" spans="2:19" hidden="1">
      <c r="B26" s="217">
        <v>22</v>
      </c>
      <c r="C26" s="193">
        <v>22</v>
      </c>
      <c r="D26" s="167"/>
      <c r="E26" s="60" t="e">
        <f>IF(VLOOKUP(D26,'ﾚｰﾃｨﾝｸﾞ計算書(TSF)'!$D$5:$H$61,2,FALSE)=0," ",VLOOKUP(D26,'ﾚｰﾃｨﾝｸﾞ計算書(TSF)'!$D$5:$H$61,2,FALSE))</f>
        <v>#N/A</v>
      </c>
      <c r="F26" s="60" t="e">
        <f>VLOOKUP(D26,'ﾚｰﾃｨﾝｸﾞ計算書(TSF)'!$D$5:$H$61,3,FALSE)</f>
        <v>#N/A</v>
      </c>
      <c r="G26" s="33" t="e">
        <f>VLOOKUP(D26,'レーティング計算書(OYCRating)'!$D$5:$M$41,4,FALSE)</f>
        <v>#N/A</v>
      </c>
      <c r="H26" s="165" t="e">
        <f>VLOOKUP(D26,'レーティング計算書(OYCRating)'!$D$5:$M$41,5,FALSE)</f>
        <v>#N/A</v>
      </c>
      <c r="I26" s="66" t="e">
        <f>VLOOKUP(D26,'レーティング計算書(OYCRating)'!$D$5:$M$41,6,FALSE)</f>
        <v>#N/A</v>
      </c>
      <c r="J26" s="246" t="e">
        <f>VLOOKUP(D26,'レーティング計算書(OYCRating)'!$D$5:$M$41,7,FALSE)</f>
        <v>#N/A</v>
      </c>
      <c r="K26" s="250" t="e">
        <f t="shared" si="2"/>
        <v>#N/A</v>
      </c>
      <c r="L26" s="240" t="e">
        <f t="shared" si="3"/>
        <v>#N/A</v>
      </c>
      <c r="M26" s="68" t="e">
        <f>VLOOKUP(D26,'レーティング計算書(OYCRating)'!$D$5:$M$41,10,FALSE)</f>
        <v>#N/A</v>
      </c>
      <c r="N26" s="164" t="e">
        <f>VLOOKUP(D26,レース着順とタイム!$C$7:$D$43,2,FALSE)</f>
        <v>#N/A</v>
      </c>
      <c r="O26" s="21" t="e">
        <f t="shared" si="4"/>
        <v>#N/A</v>
      </c>
      <c r="P26" s="22" t="e">
        <f t="shared" si="7"/>
        <v>#N/A</v>
      </c>
      <c r="Q26" s="228" t="e">
        <f t="shared" si="8"/>
        <v>#N/A</v>
      </c>
      <c r="R26" s="156" t="e">
        <f t="shared" si="9"/>
        <v>#N/A</v>
      </c>
      <c r="S26" s="157" t="e">
        <f t="shared" si="10"/>
        <v>#N/A</v>
      </c>
    </row>
    <row r="27" spans="2:19" hidden="1">
      <c r="B27" s="217">
        <v>23</v>
      </c>
      <c r="C27" s="193">
        <v>23</v>
      </c>
      <c r="D27" s="167"/>
      <c r="E27" s="60" t="e">
        <f>IF(VLOOKUP(D27,'ﾚｰﾃｨﾝｸﾞ計算書(TSF)'!$D$5:$H$61,2,FALSE)=0," ",VLOOKUP(D27,'ﾚｰﾃｨﾝｸﾞ計算書(TSF)'!$D$5:$H$61,2,FALSE))</f>
        <v>#N/A</v>
      </c>
      <c r="F27" s="60" t="e">
        <f>VLOOKUP(D27,'ﾚｰﾃｨﾝｸﾞ計算書(TSF)'!$D$5:$H$61,3,FALSE)</f>
        <v>#N/A</v>
      </c>
      <c r="G27" s="33" t="e">
        <f>VLOOKUP(D27,'レーティング計算書(OYCRating)'!$D$5:$M$41,4,FALSE)</f>
        <v>#N/A</v>
      </c>
      <c r="H27" s="165" t="e">
        <f>VLOOKUP(D27,'レーティング計算書(OYCRating)'!$D$5:$M$41,5,FALSE)</f>
        <v>#N/A</v>
      </c>
      <c r="I27" s="66" t="e">
        <f>VLOOKUP(D27,'レーティング計算書(OYCRating)'!$D$5:$M$41,6,FALSE)</f>
        <v>#N/A</v>
      </c>
      <c r="J27" s="246" t="e">
        <f>VLOOKUP(D27,'レーティング計算書(OYCRating)'!$D$5:$M$41,7,FALSE)</f>
        <v>#N/A</v>
      </c>
      <c r="K27" s="250" t="e">
        <f t="shared" si="2"/>
        <v>#N/A</v>
      </c>
      <c r="L27" s="240" t="e">
        <f t="shared" si="3"/>
        <v>#N/A</v>
      </c>
      <c r="M27" s="68" t="e">
        <f>VLOOKUP(D27,'レーティング計算書(OYCRating)'!$D$5:$M$41,10,FALSE)</f>
        <v>#N/A</v>
      </c>
      <c r="N27" s="164" t="e">
        <f>VLOOKUP(D27,レース着順とタイム!$C$7:$D$43,2,FALSE)</f>
        <v>#N/A</v>
      </c>
      <c r="O27" s="21" t="e">
        <f t="shared" si="4"/>
        <v>#N/A</v>
      </c>
      <c r="P27" s="22" t="e">
        <f t="shared" si="7"/>
        <v>#N/A</v>
      </c>
      <c r="Q27" s="228" t="e">
        <f t="shared" si="8"/>
        <v>#N/A</v>
      </c>
      <c r="R27" s="156" t="e">
        <f t="shared" si="9"/>
        <v>#N/A</v>
      </c>
      <c r="S27" s="157" t="e">
        <f t="shared" si="10"/>
        <v>#N/A</v>
      </c>
    </row>
    <row r="28" spans="2:19" hidden="1">
      <c r="B28" s="217">
        <v>24</v>
      </c>
      <c r="C28" s="193">
        <v>24</v>
      </c>
      <c r="D28" s="167"/>
      <c r="E28" s="60" t="e">
        <f>IF(VLOOKUP(D28,'ﾚｰﾃｨﾝｸﾞ計算書(TSF)'!$D$5:$H$61,2,FALSE)=0," ",VLOOKUP(D28,'ﾚｰﾃｨﾝｸﾞ計算書(TSF)'!$D$5:$H$61,2,FALSE))</f>
        <v>#N/A</v>
      </c>
      <c r="F28" s="60" t="e">
        <f>VLOOKUP(D28,'ﾚｰﾃｨﾝｸﾞ計算書(TSF)'!$D$5:$H$61,3,FALSE)</f>
        <v>#N/A</v>
      </c>
      <c r="G28" s="33" t="e">
        <f>VLOOKUP(D28,'レーティング計算書(OYCRating)'!$D$5:$M$41,4,FALSE)</f>
        <v>#N/A</v>
      </c>
      <c r="H28" s="165" t="e">
        <f>VLOOKUP(D28,'レーティング計算書(OYCRating)'!$D$5:$M$41,5,FALSE)</f>
        <v>#N/A</v>
      </c>
      <c r="I28" s="66" t="e">
        <f>VLOOKUP(D28,'レーティング計算書(OYCRating)'!$D$5:$M$41,6,FALSE)</f>
        <v>#N/A</v>
      </c>
      <c r="J28" s="246" t="e">
        <f>VLOOKUP(D28,'レーティング計算書(OYCRating)'!$D$5:$M$41,7,FALSE)</f>
        <v>#N/A</v>
      </c>
      <c r="K28" s="250" t="e">
        <f t="shared" si="2"/>
        <v>#N/A</v>
      </c>
      <c r="L28" s="240" t="e">
        <f t="shared" si="3"/>
        <v>#N/A</v>
      </c>
      <c r="M28" s="68" t="e">
        <f>VLOOKUP(D28,'レーティング計算書(OYCRating)'!$D$5:$M$41,10,FALSE)</f>
        <v>#N/A</v>
      </c>
      <c r="N28" s="164" t="e">
        <f>VLOOKUP(D28,レース着順とタイム!$C$7:$D$43,2,FALSE)</f>
        <v>#N/A</v>
      </c>
      <c r="O28" s="21" t="e">
        <f t="shared" si="4"/>
        <v>#N/A</v>
      </c>
      <c r="P28" s="22" t="e">
        <f t="shared" si="7"/>
        <v>#N/A</v>
      </c>
      <c r="Q28" s="228" t="e">
        <f t="shared" si="8"/>
        <v>#N/A</v>
      </c>
      <c r="R28" s="156" t="e">
        <f t="shared" si="9"/>
        <v>#N/A</v>
      </c>
      <c r="S28" s="157" t="e">
        <f t="shared" si="10"/>
        <v>#N/A</v>
      </c>
    </row>
    <row r="29" spans="2:19" hidden="1">
      <c r="B29" s="217">
        <v>25</v>
      </c>
      <c r="C29" s="193">
        <v>25</v>
      </c>
      <c r="D29" s="167"/>
      <c r="E29" s="60" t="e">
        <f>IF(VLOOKUP(D29,'ﾚｰﾃｨﾝｸﾞ計算書(TSF)'!$D$5:$H$61,2,FALSE)=0," ",VLOOKUP(D29,'ﾚｰﾃｨﾝｸﾞ計算書(TSF)'!$D$5:$H$61,2,FALSE))</f>
        <v>#N/A</v>
      </c>
      <c r="F29" s="60" t="e">
        <f>VLOOKUP(D29,'ﾚｰﾃｨﾝｸﾞ計算書(TSF)'!$D$5:$H$61,3,FALSE)</f>
        <v>#N/A</v>
      </c>
      <c r="G29" s="33" t="e">
        <f>VLOOKUP(D29,'レーティング計算書(OYCRating)'!$D$5:$M$41,4,FALSE)</f>
        <v>#N/A</v>
      </c>
      <c r="H29" s="165" t="e">
        <f>VLOOKUP(D29,'レーティング計算書(OYCRating)'!$D$5:$M$41,5,FALSE)</f>
        <v>#N/A</v>
      </c>
      <c r="I29" s="66" t="e">
        <f>VLOOKUP(D29,'レーティング計算書(OYCRating)'!$D$5:$M$41,6,FALSE)</f>
        <v>#N/A</v>
      </c>
      <c r="J29" s="246" t="e">
        <f>VLOOKUP(D29,'レーティング計算書(OYCRating)'!$D$5:$M$41,7,FALSE)</f>
        <v>#N/A</v>
      </c>
      <c r="K29" s="250" t="e">
        <f t="shared" si="2"/>
        <v>#N/A</v>
      </c>
      <c r="L29" s="240" t="e">
        <f t="shared" si="3"/>
        <v>#N/A</v>
      </c>
      <c r="M29" s="68" t="e">
        <f>VLOOKUP(D29,'レーティング計算書(OYCRating)'!$D$5:$M$41,10,FALSE)</f>
        <v>#N/A</v>
      </c>
      <c r="N29" s="164" t="e">
        <f>VLOOKUP(D29,レース着順とタイム!$C$7:$D$43,2,FALSE)</f>
        <v>#N/A</v>
      </c>
      <c r="O29" s="21" t="e">
        <f t="shared" si="4"/>
        <v>#N/A</v>
      </c>
      <c r="P29" s="22" t="e">
        <f t="shared" si="7"/>
        <v>#N/A</v>
      </c>
      <c r="Q29" s="228" t="e">
        <f t="shared" si="8"/>
        <v>#N/A</v>
      </c>
      <c r="R29" s="156" t="e">
        <f t="shared" si="9"/>
        <v>#N/A</v>
      </c>
      <c r="S29" s="157" t="e">
        <f t="shared" si="10"/>
        <v>#N/A</v>
      </c>
    </row>
    <row r="30" spans="2:19" hidden="1">
      <c r="B30" s="217">
        <v>26</v>
      </c>
      <c r="C30" s="193">
        <v>26</v>
      </c>
      <c r="D30" s="167"/>
      <c r="E30" s="60" t="e">
        <f>IF(VLOOKUP(D30,'ﾚｰﾃｨﾝｸﾞ計算書(TSF)'!$D$5:$H$61,2,FALSE)=0," ",VLOOKUP(D30,'ﾚｰﾃｨﾝｸﾞ計算書(TSF)'!$D$5:$H$61,2,FALSE))</f>
        <v>#N/A</v>
      </c>
      <c r="F30" s="60" t="e">
        <f>VLOOKUP(D30,'ﾚｰﾃｨﾝｸﾞ計算書(TSF)'!$D$5:$H$61,3,FALSE)</f>
        <v>#N/A</v>
      </c>
      <c r="G30" s="33" t="e">
        <f>VLOOKUP(D30,'レーティング計算書(OYCRating)'!$D$5:$M$41,4,FALSE)</f>
        <v>#N/A</v>
      </c>
      <c r="H30" s="165" t="e">
        <f>VLOOKUP(D30,'レーティング計算書(OYCRating)'!$D$5:$M$41,5,FALSE)</f>
        <v>#N/A</v>
      </c>
      <c r="I30" s="66" t="e">
        <f>VLOOKUP(D30,'レーティング計算書(OYCRating)'!$D$5:$M$41,6,FALSE)</f>
        <v>#N/A</v>
      </c>
      <c r="J30" s="246" t="e">
        <f>VLOOKUP(D30,'レーティング計算書(OYCRating)'!$D$5:$M$41,7,FALSE)</f>
        <v>#N/A</v>
      </c>
      <c r="K30" s="250" t="e">
        <f t="shared" si="2"/>
        <v>#N/A</v>
      </c>
      <c r="L30" s="240" t="e">
        <f t="shared" si="3"/>
        <v>#N/A</v>
      </c>
      <c r="M30" s="68" t="e">
        <f>VLOOKUP(D30,'レーティング計算書(OYCRating)'!$D$5:$M$41,10,FALSE)</f>
        <v>#N/A</v>
      </c>
      <c r="N30" s="164" t="e">
        <f>VLOOKUP(D30,レース着順とタイム!$C$7:$D$43,2,FALSE)</f>
        <v>#N/A</v>
      </c>
      <c r="O30" s="21" t="e">
        <f t="shared" si="4"/>
        <v>#N/A</v>
      </c>
      <c r="P30" s="22" t="e">
        <f t="shared" si="7"/>
        <v>#N/A</v>
      </c>
      <c r="Q30" s="228" t="e">
        <f t="shared" si="8"/>
        <v>#N/A</v>
      </c>
      <c r="R30" s="156" t="e">
        <f t="shared" si="9"/>
        <v>#N/A</v>
      </c>
      <c r="S30" s="157" t="e">
        <f t="shared" si="10"/>
        <v>#N/A</v>
      </c>
    </row>
    <row r="31" spans="2:19" hidden="1">
      <c r="B31" s="217">
        <v>27</v>
      </c>
      <c r="C31" s="193">
        <v>27</v>
      </c>
      <c r="D31" s="167"/>
      <c r="E31" s="60" t="e">
        <f>IF(VLOOKUP(D31,'ﾚｰﾃｨﾝｸﾞ計算書(TSF)'!$D$5:$H$61,2,FALSE)=0," ",VLOOKUP(D31,'ﾚｰﾃｨﾝｸﾞ計算書(TSF)'!$D$5:$H$61,2,FALSE))</f>
        <v>#N/A</v>
      </c>
      <c r="F31" s="60" t="e">
        <f>VLOOKUP(D31,'ﾚｰﾃｨﾝｸﾞ計算書(TSF)'!$D$5:$H$61,3,FALSE)</f>
        <v>#N/A</v>
      </c>
      <c r="G31" s="33" t="e">
        <f>VLOOKUP(D31,'レーティング計算書(OYCRating)'!$D$5:$M$41,4,FALSE)</f>
        <v>#N/A</v>
      </c>
      <c r="H31" s="165" t="e">
        <f>VLOOKUP(D31,'レーティング計算書(OYCRating)'!$D$5:$M$41,5,FALSE)</f>
        <v>#N/A</v>
      </c>
      <c r="I31" s="66" t="e">
        <f>VLOOKUP(D31,'レーティング計算書(OYCRating)'!$D$5:$M$41,6,FALSE)</f>
        <v>#N/A</v>
      </c>
      <c r="J31" s="246" t="e">
        <f>VLOOKUP(D31,'レーティング計算書(OYCRating)'!$D$5:$M$41,7,FALSE)</f>
        <v>#N/A</v>
      </c>
      <c r="K31" s="250" t="e">
        <f t="shared" si="2"/>
        <v>#N/A</v>
      </c>
      <c r="L31" s="240" t="e">
        <f t="shared" si="3"/>
        <v>#N/A</v>
      </c>
      <c r="M31" s="68" t="e">
        <f>VLOOKUP(D31,'レーティング計算書(OYCRating)'!$D$5:$M$41,10,FALSE)</f>
        <v>#N/A</v>
      </c>
      <c r="N31" s="164" t="e">
        <f>VLOOKUP(D31,レース着順とタイム!$C$7:$D$43,2,FALSE)</f>
        <v>#N/A</v>
      </c>
      <c r="O31" s="21" t="e">
        <f t="shared" si="4"/>
        <v>#N/A</v>
      </c>
      <c r="P31" s="22" t="e">
        <f t="shared" si="7"/>
        <v>#N/A</v>
      </c>
      <c r="Q31" s="228" t="e">
        <f t="shared" si="8"/>
        <v>#N/A</v>
      </c>
      <c r="R31" s="156" t="e">
        <f t="shared" si="9"/>
        <v>#N/A</v>
      </c>
      <c r="S31" s="157" t="e">
        <f t="shared" si="10"/>
        <v>#N/A</v>
      </c>
    </row>
    <row r="32" spans="2:19" hidden="1">
      <c r="B32" s="217">
        <v>28</v>
      </c>
      <c r="C32" s="193">
        <v>28</v>
      </c>
      <c r="D32" s="167"/>
      <c r="E32" s="60" t="e">
        <f>IF(VLOOKUP(D32,'ﾚｰﾃｨﾝｸﾞ計算書(TSF)'!$D$5:$H$61,2,FALSE)=0," ",VLOOKUP(D32,'ﾚｰﾃｨﾝｸﾞ計算書(TSF)'!$D$5:$H$61,2,FALSE))</f>
        <v>#N/A</v>
      </c>
      <c r="F32" s="60" t="e">
        <f>VLOOKUP(D32,'ﾚｰﾃｨﾝｸﾞ計算書(TSF)'!$D$5:$H$61,3,FALSE)</f>
        <v>#N/A</v>
      </c>
      <c r="G32" s="33" t="e">
        <f>VLOOKUP(D32,'レーティング計算書(OYCRating)'!$D$5:$M$41,4,FALSE)</f>
        <v>#N/A</v>
      </c>
      <c r="H32" s="165" t="e">
        <f>VLOOKUP(D32,'レーティング計算書(OYCRating)'!$D$5:$M$41,5,FALSE)</f>
        <v>#N/A</v>
      </c>
      <c r="I32" s="66" t="e">
        <f>VLOOKUP(D32,'レーティング計算書(OYCRating)'!$D$5:$M$41,6,FALSE)</f>
        <v>#N/A</v>
      </c>
      <c r="J32" s="246" t="e">
        <f>VLOOKUP(D32,'レーティング計算書(OYCRating)'!$D$5:$M$41,7,FALSE)</f>
        <v>#N/A</v>
      </c>
      <c r="K32" s="250" t="e">
        <f t="shared" si="2"/>
        <v>#N/A</v>
      </c>
      <c r="L32" s="240" t="e">
        <f t="shared" si="3"/>
        <v>#N/A</v>
      </c>
      <c r="M32" s="68" t="e">
        <f>VLOOKUP(D32,'レーティング計算書(OYCRating)'!$D$5:$M$41,10,FALSE)</f>
        <v>#N/A</v>
      </c>
      <c r="N32" s="164" t="e">
        <f>VLOOKUP(D32,レース着順とタイム!$C$7:$D$43,2,FALSE)</f>
        <v>#N/A</v>
      </c>
      <c r="O32" s="21" t="e">
        <f t="shared" si="4"/>
        <v>#N/A</v>
      </c>
      <c r="P32" s="22" t="e">
        <f t="shared" si="7"/>
        <v>#N/A</v>
      </c>
      <c r="Q32" s="228" t="e">
        <f t="shared" si="8"/>
        <v>#N/A</v>
      </c>
      <c r="R32" s="156" t="e">
        <f t="shared" si="9"/>
        <v>#N/A</v>
      </c>
      <c r="S32" s="157" t="e">
        <f t="shared" si="10"/>
        <v>#N/A</v>
      </c>
    </row>
    <row r="33" spans="2:19" hidden="1">
      <c r="B33" s="217">
        <v>29</v>
      </c>
      <c r="C33" s="193">
        <v>29</v>
      </c>
      <c r="D33" s="167"/>
      <c r="E33" s="60" t="e">
        <f>IF(VLOOKUP(D33,'ﾚｰﾃｨﾝｸﾞ計算書(TSF)'!$D$5:$H$61,2,FALSE)=0," ",VLOOKUP(D33,'ﾚｰﾃｨﾝｸﾞ計算書(TSF)'!$D$5:$H$61,2,FALSE))</f>
        <v>#N/A</v>
      </c>
      <c r="F33" s="60" t="e">
        <f>VLOOKUP(D33,'ﾚｰﾃｨﾝｸﾞ計算書(TSF)'!$D$5:$H$61,3,FALSE)</f>
        <v>#N/A</v>
      </c>
      <c r="G33" s="33" t="e">
        <f>VLOOKUP(D33,'レーティング計算書(OYCRating)'!$D$5:$M$41,4,FALSE)</f>
        <v>#N/A</v>
      </c>
      <c r="H33" s="165" t="e">
        <f>VLOOKUP(D33,'レーティング計算書(OYCRating)'!$D$5:$M$41,5,FALSE)</f>
        <v>#N/A</v>
      </c>
      <c r="I33" s="66" t="e">
        <f>VLOOKUP(D33,'レーティング計算書(OYCRating)'!$D$5:$M$41,6,FALSE)</f>
        <v>#N/A</v>
      </c>
      <c r="J33" s="246" t="e">
        <f>VLOOKUP(D33,'レーティング計算書(OYCRating)'!$D$5:$M$41,7,FALSE)</f>
        <v>#N/A</v>
      </c>
      <c r="K33" s="250" t="e">
        <f t="shared" si="2"/>
        <v>#N/A</v>
      </c>
      <c r="L33" s="240" t="e">
        <f t="shared" si="3"/>
        <v>#N/A</v>
      </c>
      <c r="M33" s="68" t="e">
        <f>VLOOKUP(D33,'レーティング計算書(OYCRating)'!$D$5:$M$41,10,FALSE)</f>
        <v>#N/A</v>
      </c>
      <c r="N33" s="164" t="e">
        <f>VLOOKUP(D33,レース着順とタイム!$C$7:$D$43,2,FALSE)</f>
        <v>#N/A</v>
      </c>
      <c r="O33" s="21" t="e">
        <f t="shared" si="4"/>
        <v>#N/A</v>
      </c>
      <c r="P33" s="22" t="e">
        <f t="shared" si="7"/>
        <v>#N/A</v>
      </c>
      <c r="Q33" s="228" t="e">
        <f t="shared" si="8"/>
        <v>#N/A</v>
      </c>
      <c r="R33" s="156" t="e">
        <f t="shared" si="9"/>
        <v>#N/A</v>
      </c>
      <c r="S33" s="157" t="e">
        <f t="shared" si="10"/>
        <v>#N/A</v>
      </c>
    </row>
    <row r="34" spans="2:19" hidden="1">
      <c r="B34" s="217">
        <v>30</v>
      </c>
      <c r="C34" s="193">
        <v>30</v>
      </c>
      <c r="D34" s="167"/>
      <c r="E34" s="60" t="e">
        <f>IF(VLOOKUP(D34,'ﾚｰﾃｨﾝｸﾞ計算書(TSF)'!$D$5:$H$61,2,FALSE)=0," ",VLOOKUP(D34,'ﾚｰﾃｨﾝｸﾞ計算書(TSF)'!$D$5:$H$61,2,FALSE))</f>
        <v>#N/A</v>
      </c>
      <c r="F34" s="60" t="e">
        <f>VLOOKUP(D34,'ﾚｰﾃｨﾝｸﾞ計算書(TSF)'!$D$5:$H$61,3,FALSE)</f>
        <v>#N/A</v>
      </c>
      <c r="G34" s="33" t="e">
        <f>VLOOKUP(D34,'レーティング計算書(OYCRating)'!$D$5:$M$41,4,FALSE)</f>
        <v>#N/A</v>
      </c>
      <c r="H34" s="165" t="e">
        <f>VLOOKUP(D34,'レーティング計算書(OYCRating)'!$D$5:$M$41,5,FALSE)</f>
        <v>#N/A</v>
      </c>
      <c r="I34" s="66" t="e">
        <f>VLOOKUP(D34,'レーティング計算書(OYCRating)'!$D$5:$M$41,6,FALSE)</f>
        <v>#N/A</v>
      </c>
      <c r="J34" s="246" t="e">
        <f>VLOOKUP(D34,'レーティング計算書(OYCRating)'!$D$5:$M$41,7,FALSE)</f>
        <v>#N/A</v>
      </c>
      <c r="K34" s="250" t="e">
        <f t="shared" si="2"/>
        <v>#N/A</v>
      </c>
      <c r="L34" s="240" t="e">
        <f t="shared" si="3"/>
        <v>#N/A</v>
      </c>
      <c r="M34" s="68" t="e">
        <f>VLOOKUP(D34,'レーティング計算書(OYCRating)'!$D$5:$M$41,10,FALSE)</f>
        <v>#N/A</v>
      </c>
      <c r="N34" s="164" t="e">
        <f>VLOOKUP(D34,レース着順とタイム!$C$7:$D$43,2,FALSE)</f>
        <v>#N/A</v>
      </c>
      <c r="O34" s="21" t="e">
        <f t="shared" si="4"/>
        <v>#N/A</v>
      </c>
      <c r="P34" s="22" t="e">
        <f t="shared" si="7"/>
        <v>#N/A</v>
      </c>
      <c r="Q34" s="228" t="e">
        <f t="shared" si="8"/>
        <v>#N/A</v>
      </c>
      <c r="R34" s="156" t="e">
        <f t="shared" si="9"/>
        <v>#N/A</v>
      </c>
      <c r="S34" s="157" t="e">
        <f t="shared" si="10"/>
        <v>#N/A</v>
      </c>
    </row>
    <row r="35" spans="2:19" hidden="1">
      <c r="B35" s="217">
        <v>31</v>
      </c>
      <c r="C35" s="193">
        <v>31</v>
      </c>
      <c r="D35" s="167"/>
      <c r="E35" s="60" t="e">
        <f>IF(VLOOKUP(D35,'ﾚｰﾃｨﾝｸﾞ計算書(TSF)'!$D$5:$H$61,2,FALSE)=0," ",VLOOKUP(D35,'ﾚｰﾃｨﾝｸﾞ計算書(TSF)'!$D$5:$H$61,2,FALSE))</f>
        <v>#N/A</v>
      </c>
      <c r="F35" s="60" t="e">
        <f>VLOOKUP(D35,'ﾚｰﾃｨﾝｸﾞ計算書(TSF)'!$D$5:$H$61,3,FALSE)</f>
        <v>#N/A</v>
      </c>
      <c r="G35" s="33" t="e">
        <f>VLOOKUP(D35,'レーティング計算書(OYCRating)'!$D$5:$M$41,4,FALSE)</f>
        <v>#N/A</v>
      </c>
      <c r="H35" s="165" t="e">
        <f>VLOOKUP(D35,'レーティング計算書(OYCRating)'!$D$5:$M$41,5,FALSE)</f>
        <v>#N/A</v>
      </c>
      <c r="I35" s="66" t="e">
        <f>VLOOKUP(D35,'レーティング計算書(OYCRating)'!$D$5:$M$41,6,FALSE)</f>
        <v>#N/A</v>
      </c>
      <c r="J35" s="246" t="e">
        <f>VLOOKUP(D35,'レーティング計算書(OYCRating)'!$D$5:$M$41,7,FALSE)</f>
        <v>#N/A</v>
      </c>
      <c r="K35" s="250" t="e">
        <f t="shared" si="2"/>
        <v>#N/A</v>
      </c>
      <c r="L35" s="240" t="e">
        <f t="shared" si="3"/>
        <v>#N/A</v>
      </c>
      <c r="M35" s="68" t="e">
        <f>VLOOKUP(D35,'レーティング計算書(OYCRating)'!$D$5:$M$41,10,FALSE)</f>
        <v>#N/A</v>
      </c>
      <c r="N35" s="164" t="e">
        <f>VLOOKUP(D35,レース着順とタイム!$C$7:$D$43,2,FALSE)</f>
        <v>#N/A</v>
      </c>
      <c r="O35" s="21" t="e">
        <f t="shared" si="4"/>
        <v>#N/A</v>
      </c>
      <c r="P35" s="22" t="e">
        <f t="shared" si="7"/>
        <v>#N/A</v>
      </c>
      <c r="Q35" s="228" t="e">
        <f t="shared" si="8"/>
        <v>#N/A</v>
      </c>
      <c r="R35" s="156" t="e">
        <f t="shared" si="9"/>
        <v>#N/A</v>
      </c>
      <c r="S35" s="157" t="e">
        <f t="shared" si="10"/>
        <v>#N/A</v>
      </c>
    </row>
    <row r="36" spans="2:19" hidden="1">
      <c r="B36" s="217">
        <v>32</v>
      </c>
      <c r="C36" s="193">
        <v>32</v>
      </c>
      <c r="D36" s="167"/>
      <c r="E36" s="60" t="e">
        <f>IF(VLOOKUP(D36,'ﾚｰﾃｨﾝｸﾞ計算書(TSF)'!$D$5:$H$61,2,FALSE)=0," ",VLOOKUP(D36,'ﾚｰﾃｨﾝｸﾞ計算書(TSF)'!$D$5:$H$61,2,FALSE))</f>
        <v>#N/A</v>
      </c>
      <c r="F36" s="60" t="e">
        <f>VLOOKUP(D36,'ﾚｰﾃｨﾝｸﾞ計算書(TSF)'!$D$5:$H$61,3,FALSE)</f>
        <v>#N/A</v>
      </c>
      <c r="G36" s="33" t="e">
        <f>VLOOKUP(D36,'レーティング計算書(OYCRating)'!$D$5:$M$41,4,FALSE)</f>
        <v>#N/A</v>
      </c>
      <c r="H36" s="165" t="e">
        <f>VLOOKUP(D36,'レーティング計算書(OYCRating)'!$D$5:$M$41,5,FALSE)</f>
        <v>#N/A</v>
      </c>
      <c r="I36" s="66" t="e">
        <f>VLOOKUP(D36,'レーティング計算書(OYCRating)'!$D$5:$M$41,6,FALSE)</f>
        <v>#N/A</v>
      </c>
      <c r="J36" s="246" t="e">
        <f>VLOOKUP(D36,'レーティング計算書(OYCRating)'!$D$5:$M$41,7,FALSE)</f>
        <v>#N/A</v>
      </c>
      <c r="K36" s="250" t="e">
        <f t="shared" si="2"/>
        <v>#N/A</v>
      </c>
      <c r="L36" s="240" t="e">
        <f t="shared" si="3"/>
        <v>#N/A</v>
      </c>
      <c r="M36" s="68" t="e">
        <f>VLOOKUP(D36,'レーティング計算書(OYCRating)'!$D$5:$M$41,10,FALSE)</f>
        <v>#N/A</v>
      </c>
      <c r="N36" s="164" t="e">
        <f>VLOOKUP(D36,レース着順とタイム!$C$7:$D$43,2,FALSE)</f>
        <v>#N/A</v>
      </c>
      <c r="O36" s="21" t="e">
        <f t="shared" si="4"/>
        <v>#N/A</v>
      </c>
      <c r="P36" s="22" t="e">
        <f t="shared" si="7"/>
        <v>#N/A</v>
      </c>
      <c r="Q36" s="228" t="e">
        <f t="shared" si="8"/>
        <v>#N/A</v>
      </c>
      <c r="R36" s="156" t="e">
        <f t="shared" si="9"/>
        <v>#N/A</v>
      </c>
      <c r="S36" s="157" t="e">
        <f t="shared" si="10"/>
        <v>#N/A</v>
      </c>
    </row>
    <row r="37" spans="2:19" hidden="1">
      <c r="B37" s="217">
        <v>33</v>
      </c>
      <c r="C37" s="193">
        <v>33</v>
      </c>
      <c r="D37" s="167"/>
      <c r="E37" s="60" t="e">
        <f>IF(VLOOKUP(D37,'ﾚｰﾃｨﾝｸﾞ計算書(TSF)'!$D$5:$H$61,2,FALSE)=0," ",VLOOKUP(D37,'ﾚｰﾃｨﾝｸﾞ計算書(TSF)'!$D$5:$H$61,2,FALSE))</f>
        <v>#N/A</v>
      </c>
      <c r="F37" s="60" t="e">
        <f>VLOOKUP(D37,'ﾚｰﾃｨﾝｸﾞ計算書(TSF)'!$D$5:$H$61,3,FALSE)</f>
        <v>#N/A</v>
      </c>
      <c r="G37" s="33" t="e">
        <f>VLOOKUP(D37,'レーティング計算書(OYCRating)'!$D$5:$M$41,4,FALSE)</f>
        <v>#N/A</v>
      </c>
      <c r="H37" s="165" t="e">
        <f>VLOOKUP(D37,'レーティング計算書(OYCRating)'!$D$5:$M$41,5,FALSE)</f>
        <v>#N/A</v>
      </c>
      <c r="I37" s="66" t="e">
        <f>VLOOKUP(D37,'レーティング計算書(OYCRating)'!$D$5:$M$41,6,FALSE)</f>
        <v>#N/A</v>
      </c>
      <c r="J37" s="246" t="e">
        <f>VLOOKUP(D37,'レーティング計算書(OYCRating)'!$D$5:$M$41,7,FALSE)</f>
        <v>#N/A</v>
      </c>
      <c r="K37" s="250" t="e">
        <f t="shared" si="2"/>
        <v>#N/A</v>
      </c>
      <c r="L37" s="240" t="e">
        <f t="shared" si="3"/>
        <v>#N/A</v>
      </c>
      <c r="M37" s="68" t="e">
        <f>VLOOKUP(D37,'レーティング計算書(OYCRating)'!$D$5:$M$41,10,FALSE)</f>
        <v>#N/A</v>
      </c>
      <c r="N37" s="164" t="e">
        <f>VLOOKUP(D37,レース着順とタイム!$C$7:$D$43,2,FALSE)</f>
        <v>#N/A</v>
      </c>
      <c r="O37" s="21" t="e">
        <f t="shared" si="4"/>
        <v>#N/A</v>
      </c>
      <c r="P37" s="22" t="e">
        <f t="shared" si="7"/>
        <v>#N/A</v>
      </c>
      <c r="Q37" s="228" t="e">
        <f t="shared" si="8"/>
        <v>#N/A</v>
      </c>
      <c r="R37" s="156" t="e">
        <f t="shared" si="9"/>
        <v>#N/A</v>
      </c>
      <c r="S37" s="157" t="e">
        <f t="shared" si="10"/>
        <v>#N/A</v>
      </c>
    </row>
    <row r="38" spans="2:19" hidden="1">
      <c r="B38" s="217">
        <v>34</v>
      </c>
      <c r="C38" s="193">
        <v>34</v>
      </c>
      <c r="D38" s="167"/>
      <c r="E38" s="60" t="e">
        <f>IF(VLOOKUP(D38,'ﾚｰﾃｨﾝｸﾞ計算書(TSF)'!$D$5:$H$61,2,FALSE)=0," ",VLOOKUP(D38,'ﾚｰﾃｨﾝｸﾞ計算書(TSF)'!$D$5:$H$61,2,FALSE))</f>
        <v>#N/A</v>
      </c>
      <c r="F38" s="60" t="e">
        <f>VLOOKUP(D38,'ﾚｰﾃｨﾝｸﾞ計算書(TSF)'!$D$5:$H$61,3,FALSE)</f>
        <v>#N/A</v>
      </c>
      <c r="G38" s="33" t="e">
        <f>VLOOKUP(D38,'レーティング計算書(OYCRating)'!$D$5:$M$41,4,FALSE)</f>
        <v>#N/A</v>
      </c>
      <c r="H38" s="165" t="e">
        <f>VLOOKUP(D38,'レーティング計算書(OYCRating)'!$D$5:$M$41,5,FALSE)</f>
        <v>#N/A</v>
      </c>
      <c r="I38" s="66" t="e">
        <f>VLOOKUP(D38,'レーティング計算書(OYCRating)'!$D$5:$M$41,6,FALSE)</f>
        <v>#N/A</v>
      </c>
      <c r="J38" s="246" t="e">
        <f>VLOOKUP(D38,'レーティング計算書(OYCRating)'!$D$5:$M$41,7,FALSE)</f>
        <v>#N/A</v>
      </c>
      <c r="K38" s="250" t="e">
        <f t="shared" si="2"/>
        <v>#N/A</v>
      </c>
      <c r="L38" s="240" t="e">
        <f t="shared" si="3"/>
        <v>#N/A</v>
      </c>
      <c r="M38" s="68" t="e">
        <f>VLOOKUP(D38,'レーティング計算書(OYCRating)'!$D$5:$M$41,10,FALSE)</f>
        <v>#N/A</v>
      </c>
      <c r="N38" s="164" t="e">
        <f>VLOOKUP(D38,レース着順とタイム!$C$7:$D$43,2,FALSE)</f>
        <v>#N/A</v>
      </c>
      <c r="O38" s="21" t="e">
        <f t="shared" si="4"/>
        <v>#N/A</v>
      </c>
      <c r="P38" s="22" t="e">
        <f t="shared" si="7"/>
        <v>#N/A</v>
      </c>
      <c r="Q38" s="228" t="e">
        <f t="shared" si="8"/>
        <v>#N/A</v>
      </c>
      <c r="R38" s="156" t="e">
        <f t="shared" si="9"/>
        <v>#N/A</v>
      </c>
      <c r="S38" s="157" t="e">
        <f t="shared" si="10"/>
        <v>#N/A</v>
      </c>
    </row>
    <row r="39" spans="2:19" hidden="1">
      <c r="B39" s="217">
        <v>35</v>
      </c>
      <c r="C39" s="193">
        <v>35</v>
      </c>
      <c r="D39" s="167"/>
      <c r="E39" s="60" t="e">
        <f>IF(VLOOKUP(D39,'ﾚｰﾃｨﾝｸﾞ計算書(TSF)'!$D$5:$H$61,2,FALSE)=0," ",VLOOKUP(D39,'ﾚｰﾃｨﾝｸﾞ計算書(TSF)'!$D$5:$H$61,2,FALSE))</f>
        <v>#N/A</v>
      </c>
      <c r="F39" s="60" t="e">
        <f>VLOOKUP(D39,'ﾚｰﾃｨﾝｸﾞ計算書(TSF)'!$D$5:$H$61,3,FALSE)</f>
        <v>#N/A</v>
      </c>
      <c r="G39" s="33" t="e">
        <f>VLOOKUP(D39,'レーティング計算書(OYCRating)'!$D$5:$M$41,4,FALSE)</f>
        <v>#N/A</v>
      </c>
      <c r="H39" s="165" t="e">
        <f>VLOOKUP(D39,'レーティング計算書(OYCRating)'!$D$5:$M$41,5,FALSE)</f>
        <v>#N/A</v>
      </c>
      <c r="I39" s="66" t="e">
        <f>VLOOKUP(D39,'レーティング計算書(OYCRating)'!$D$5:$M$41,6,FALSE)</f>
        <v>#N/A</v>
      </c>
      <c r="J39" s="246" t="e">
        <f>VLOOKUP(D39,'レーティング計算書(OYCRating)'!$D$5:$M$41,7,FALSE)</f>
        <v>#N/A</v>
      </c>
      <c r="K39" s="250" t="e">
        <f t="shared" si="2"/>
        <v>#N/A</v>
      </c>
      <c r="L39" s="240" t="e">
        <f t="shared" si="3"/>
        <v>#N/A</v>
      </c>
      <c r="M39" s="68" t="e">
        <f>VLOOKUP(D39,'レーティング計算書(OYCRating)'!$D$5:$M$41,10,FALSE)</f>
        <v>#N/A</v>
      </c>
      <c r="N39" s="164" t="e">
        <f>VLOOKUP(D39,レース着順とタイム!$C$7:$D$43,2,FALSE)</f>
        <v>#N/A</v>
      </c>
      <c r="O39" s="21" t="e">
        <f t="shared" si="4"/>
        <v>#N/A</v>
      </c>
      <c r="P39" s="22" t="e">
        <f t="shared" si="7"/>
        <v>#N/A</v>
      </c>
      <c r="Q39" s="228" t="e">
        <f t="shared" si="8"/>
        <v>#N/A</v>
      </c>
      <c r="R39" s="156" t="e">
        <f t="shared" si="9"/>
        <v>#N/A</v>
      </c>
      <c r="S39" s="157" t="e">
        <f t="shared" si="10"/>
        <v>#N/A</v>
      </c>
    </row>
    <row r="40" spans="2:19" hidden="1">
      <c r="B40" s="217">
        <v>36</v>
      </c>
      <c r="C40" s="193">
        <v>36</v>
      </c>
      <c r="D40" s="167"/>
      <c r="E40" s="60" t="e">
        <f>IF(VLOOKUP(D40,'ﾚｰﾃｨﾝｸﾞ計算書(TSF)'!$D$5:$H$61,2,FALSE)=0," ",VLOOKUP(D40,'ﾚｰﾃｨﾝｸﾞ計算書(TSF)'!$D$5:$H$61,2,FALSE))</f>
        <v>#N/A</v>
      </c>
      <c r="F40" s="60" t="e">
        <f>VLOOKUP(D40,'ﾚｰﾃｨﾝｸﾞ計算書(TSF)'!$D$5:$H$61,3,FALSE)</f>
        <v>#N/A</v>
      </c>
      <c r="G40" s="33" t="e">
        <f>VLOOKUP(D40,'レーティング計算書(OYCRating)'!$D$5:$M$41,4,FALSE)</f>
        <v>#N/A</v>
      </c>
      <c r="H40" s="165" t="e">
        <f>VLOOKUP(D40,'レーティング計算書(OYCRating)'!$D$5:$M$41,5,FALSE)</f>
        <v>#N/A</v>
      </c>
      <c r="I40" s="66" t="e">
        <f>VLOOKUP(D40,'レーティング計算書(OYCRating)'!$D$5:$M$41,6,FALSE)</f>
        <v>#N/A</v>
      </c>
      <c r="J40" s="246" t="e">
        <f>VLOOKUP(D40,'レーティング計算書(OYCRating)'!$D$5:$M$41,7,FALSE)</f>
        <v>#N/A</v>
      </c>
      <c r="K40" s="250" t="e">
        <f t="shared" si="2"/>
        <v>#N/A</v>
      </c>
      <c r="L40" s="240" t="e">
        <f t="shared" si="3"/>
        <v>#N/A</v>
      </c>
      <c r="M40" s="68" t="e">
        <f>VLOOKUP(D40,'レーティング計算書(OYCRating)'!$D$5:$M$41,10,FALSE)</f>
        <v>#N/A</v>
      </c>
      <c r="N40" s="164" t="e">
        <f>VLOOKUP(D40,レース着順とタイム!$C$7:$D$43,2,FALSE)</f>
        <v>#N/A</v>
      </c>
      <c r="O40" s="21" t="e">
        <f t="shared" si="4"/>
        <v>#N/A</v>
      </c>
      <c r="P40" s="22" t="e">
        <f t="shared" si="7"/>
        <v>#N/A</v>
      </c>
      <c r="Q40" s="228" t="e">
        <f t="shared" si="8"/>
        <v>#N/A</v>
      </c>
      <c r="R40" s="156" t="e">
        <f t="shared" si="9"/>
        <v>#N/A</v>
      </c>
      <c r="S40" s="157" t="e">
        <f t="shared" si="10"/>
        <v>#N/A</v>
      </c>
    </row>
    <row r="41" spans="2:19" ht="14.25" hidden="1" thickBot="1">
      <c r="B41" s="217">
        <v>37</v>
      </c>
      <c r="C41" s="204">
        <v>37</v>
      </c>
      <c r="D41" s="291"/>
      <c r="E41" s="86" t="e">
        <f>IF(VLOOKUP(D41,'ﾚｰﾃｨﾝｸﾞ計算書(TSF)'!$D$5:$H$61,2,FALSE)=0," ",VLOOKUP(D41,'ﾚｰﾃｨﾝｸﾞ計算書(TSF)'!$D$5:$H$61,2,FALSE))</f>
        <v>#N/A</v>
      </c>
      <c r="F41" s="86" t="e">
        <f>VLOOKUP(D41,'ﾚｰﾃｨﾝｸﾞ計算書(TSF)'!$D$5:$H$61,3,FALSE)</f>
        <v>#N/A</v>
      </c>
      <c r="G41" s="37" t="e">
        <f>VLOOKUP(D41,'レーティング計算書(OYCRating)'!$D$5:$M$41,4,FALSE)</f>
        <v>#N/A</v>
      </c>
      <c r="H41" s="166" t="e">
        <f>VLOOKUP(D41,'レーティング計算書(OYCRating)'!$D$5:$M$41,5,FALSE)</f>
        <v>#N/A</v>
      </c>
      <c r="I41" s="74" t="e">
        <f>VLOOKUP(D41,'レーティング計算書(OYCRating)'!$D$5:$M$41,6,FALSE)</f>
        <v>#N/A</v>
      </c>
      <c r="J41" s="288" t="e">
        <f>VLOOKUP(D41,'レーティング計算書(OYCRating)'!$D$5:$M$41,7,FALSE)</f>
        <v>#N/A</v>
      </c>
      <c r="K41" s="289" t="e">
        <f t="shared" si="2"/>
        <v>#N/A</v>
      </c>
      <c r="L41" s="290" t="e">
        <f t="shared" si="3"/>
        <v>#N/A</v>
      </c>
      <c r="M41" s="287" t="e">
        <f>VLOOKUP(D41,'レーティング計算書(OYCRating)'!$D$5:$M$41,10,FALSE)</f>
        <v>#N/A</v>
      </c>
      <c r="N41" s="221" t="e">
        <f>VLOOKUP(D41,レース着順とタイム!$C$7:$D$43,2,FALSE)</f>
        <v>#N/A</v>
      </c>
      <c r="O41" s="170" t="e">
        <f t="shared" si="4"/>
        <v>#N/A</v>
      </c>
      <c r="P41" s="39" t="e">
        <f t="shared" si="7"/>
        <v>#N/A</v>
      </c>
      <c r="Q41" s="229" t="e">
        <f t="shared" si="8"/>
        <v>#N/A</v>
      </c>
      <c r="R41" s="222" t="e">
        <f t="shared" si="9"/>
        <v>#N/A</v>
      </c>
      <c r="S41" s="223" t="e">
        <f t="shared" si="10"/>
        <v>#N/A</v>
      </c>
    </row>
    <row r="43" spans="2:19">
      <c r="B43" s="87" t="s">
        <v>59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9">
      <c r="B44" s="87" t="s">
        <v>60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9">
      <c r="B45" s="87" t="s">
        <v>61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9">
      <c r="B46" s="87" t="s">
        <v>62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</sheetData>
  <sortState ref="B5:Q8">
    <sortCondition ref="Q5:Q8"/>
  </sortState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zoomScaleNormal="100" zoomScaleSheetLayoutView="100" workbookViewId="0">
      <selection activeCell="B1" sqref="B1"/>
    </sheetView>
  </sheetViews>
  <sheetFormatPr defaultRowHeight="13.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5.5" customWidth="1"/>
    <col min="8" max="8" width="10" style="42" bestFit="1" customWidth="1"/>
    <col min="9" max="9" width="16.75" style="43" customWidth="1"/>
    <col min="10" max="10" width="12.5" style="1" customWidth="1"/>
    <col min="11" max="11" width="11.875" customWidth="1"/>
    <col min="12" max="12" width="11.875" style="1" customWidth="1"/>
    <col min="13" max="14" width="11.875" customWidth="1"/>
  </cols>
  <sheetData>
    <row r="2" spans="2:16" ht="17.25">
      <c r="B2" s="330" t="s">
        <v>284</v>
      </c>
      <c r="C2" s="330"/>
      <c r="D2" s="330"/>
      <c r="E2" s="330"/>
      <c r="F2" s="330"/>
      <c r="G2" s="330"/>
      <c r="H2" s="330"/>
      <c r="I2" s="330"/>
    </row>
    <row r="3" spans="2:16" ht="22.7" customHeight="1" thickBot="1">
      <c r="B3" s="334" t="s">
        <v>63</v>
      </c>
      <c r="C3" s="334"/>
      <c r="D3" s="334"/>
      <c r="E3" s="2"/>
      <c r="F3" s="3" t="s">
        <v>44</v>
      </c>
      <c r="G3" s="3"/>
      <c r="H3" s="85" t="str">
        <f>レース着順とタイム!D3</f>
        <v>2024年８月３日～４日</v>
      </c>
      <c r="I3" s="4">
        <f>レース着順とタイム!D4</f>
        <v>0.91666666666666663</v>
      </c>
      <c r="J3" s="270">
        <v>0</v>
      </c>
      <c r="K3" s="4"/>
      <c r="L3" s="4"/>
    </row>
    <row r="4" spans="2:16" ht="14.25" thickBot="1">
      <c r="B4" s="178" t="s">
        <v>45</v>
      </c>
      <c r="C4" s="179" t="s">
        <v>4</v>
      </c>
      <c r="D4" s="180" t="s">
        <v>5</v>
      </c>
      <c r="E4" s="181" t="s">
        <v>46</v>
      </c>
      <c r="F4" s="182" t="s">
        <v>47</v>
      </c>
      <c r="G4" s="183" t="s">
        <v>48</v>
      </c>
      <c r="H4" s="184" t="s">
        <v>53</v>
      </c>
      <c r="I4" s="185" t="s">
        <v>55</v>
      </c>
      <c r="J4" s="186" t="s">
        <v>7</v>
      </c>
      <c r="K4" s="187" t="s">
        <v>7</v>
      </c>
      <c r="L4" s="224" t="s">
        <v>56</v>
      </c>
      <c r="M4" s="178" t="s">
        <v>57</v>
      </c>
      <c r="N4" s="188" t="s">
        <v>58</v>
      </c>
    </row>
    <row r="5" spans="2:16">
      <c r="B5" s="266">
        <v>1</v>
      </c>
      <c r="C5" s="266">
        <v>1</v>
      </c>
      <c r="D5" s="261" t="s">
        <v>68</v>
      </c>
      <c r="E5" s="262" t="str">
        <f>IF(VLOOKUP(D5,'ﾚｰﾃｨﾝｸﾞ計算書(TSF)'!$D$5:$H$61,2,FALSE)=0," ",VLOOKUP(D5,'ﾚｰﾃｨﾝｸﾞ計算書(TSF)'!$D$5:$H$61,2,FALSE))</f>
        <v>JST374</v>
      </c>
      <c r="F5" s="189" t="str">
        <f>VLOOKUP(D5,'ﾚｰﾃｨﾝｸﾞ計算書(TSF)'!$D$5:$H$61,3,FALSE)</f>
        <v>yamaha-31s LTD</v>
      </c>
      <c r="G5" s="190">
        <f>VLOOKUP(D5,'ﾚｰﾃｨﾝｸﾞ計算書(TSF)'!$D$5:$H$61,4,FALSE)</f>
        <v>677</v>
      </c>
      <c r="H5" s="191">
        <f t="shared" ref="H5:H21" si="0">600/G5</f>
        <v>0.88626292466765144</v>
      </c>
      <c r="I5" s="263">
        <f>VLOOKUP(D5,レース着順とタイム!$C$7:$D$43,2,FALSE)</f>
        <v>0.18975694444444446</v>
      </c>
      <c r="J5" s="264">
        <f>(I5-$J$3)*86400+3600*2</f>
        <v>23595</v>
      </c>
      <c r="K5" s="252">
        <f t="shared" ref="K5:K17" si="1">IF(J5&gt;0,J5,99999999)</f>
        <v>23595</v>
      </c>
      <c r="L5" s="265">
        <f t="shared" ref="L5:L17" si="2">K5*H5</f>
        <v>20911.373707533236</v>
      </c>
      <c r="M5" s="194"/>
      <c r="N5" s="195"/>
    </row>
    <row r="6" spans="2:16">
      <c r="B6" s="267">
        <v>2</v>
      </c>
      <c r="C6" s="267">
        <v>2</v>
      </c>
      <c r="D6" s="208" t="s">
        <v>289</v>
      </c>
      <c r="E6" s="177" t="str">
        <f>IF(VLOOKUP(D6,'ﾚｰﾃｨﾝｸﾞ計算書(TSF)'!$D$5:$H$61,2,FALSE)=0," ",VLOOKUP(D6,'ﾚｰﾃｨﾝｸﾞ計算書(TSF)'!$D$5:$H$61,2,FALSE))</f>
        <v xml:space="preserve"> </v>
      </c>
      <c r="F6" s="197" t="str">
        <f>VLOOKUP(D6,'ﾚｰﾃｨﾝｸﾞ計算書(TSF)'!$D$5:$H$61,3,FALSE)</f>
        <v>ｽｲﾝｸﾞ34</v>
      </c>
      <c r="G6" s="198">
        <f>VLOOKUP(D6,'ﾚｰﾃｨﾝｸﾞ計算書(TSF)'!$D$5:$H$61,4,FALSE)</f>
        <v>658</v>
      </c>
      <c r="H6" s="199">
        <f t="shared" si="0"/>
        <v>0.91185410334346506</v>
      </c>
      <c r="I6" s="209">
        <f>VLOOKUP(D6,レース着順とタイム!$C$7:$D$43,2,FALSE)</f>
        <v>0.20300925925925925</v>
      </c>
      <c r="J6" s="192">
        <f t="shared" ref="J6:J41" si="3">(I6-$J$3)*86400+3600*2</f>
        <v>24740</v>
      </c>
      <c r="K6" s="193">
        <f t="shared" si="1"/>
        <v>24740</v>
      </c>
      <c r="L6" s="225">
        <f t="shared" si="2"/>
        <v>22559.270516717326</v>
      </c>
      <c r="M6" s="200">
        <f t="shared" ref="M6:M21" si="4">IF(L6=0, "-",L6-L5)</f>
        <v>1647.8968091840907</v>
      </c>
      <c r="N6" s="201">
        <f t="shared" ref="N6:N21" si="5">IF(L6=0, "-", L6-$L$5)</f>
        <v>1647.8968091840907</v>
      </c>
    </row>
    <row r="7" spans="2:16">
      <c r="B7" s="267">
        <v>3</v>
      </c>
      <c r="C7" s="267">
        <v>3</v>
      </c>
      <c r="D7" s="208" t="s">
        <v>291</v>
      </c>
      <c r="E7" s="177" t="str">
        <f>IF(VLOOKUP(D7,'ﾚｰﾃｨﾝｸﾞ計算書(TSF)'!$D$5:$H$61,2,FALSE)=0," ",VLOOKUP(D7,'ﾚｰﾃｨﾝｸﾞ計算書(TSF)'!$D$5:$H$61,2,FALSE))</f>
        <v>6363</v>
      </c>
      <c r="F7" s="197" t="str">
        <f>VLOOKUP(D7,'ﾚｰﾃｨﾝｸﾞ計算書(TSF)'!$D$5:$H$61,3,FALSE)</f>
        <v>Dehler36SQ</v>
      </c>
      <c r="G7" s="198">
        <f>VLOOKUP(D7,'ﾚｰﾃｨﾝｸﾞ計算書(TSF)'!$D$5:$H$61,4,FALSE)</f>
        <v>640</v>
      </c>
      <c r="H7" s="199">
        <f t="shared" si="0"/>
        <v>0.9375</v>
      </c>
      <c r="I7" s="209">
        <f>VLOOKUP(D7,レース着順とタイム!$C$7:$D$43,2,FALSE)</f>
        <v>0.21967592592592591</v>
      </c>
      <c r="J7" s="192">
        <f t="shared" si="3"/>
        <v>26180</v>
      </c>
      <c r="K7" s="193">
        <f t="shared" si="1"/>
        <v>26180</v>
      </c>
      <c r="L7" s="225">
        <f t="shared" si="2"/>
        <v>24543.75</v>
      </c>
      <c r="M7" s="200">
        <f t="shared" si="4"/>
        <v>1984.4794832826738</v>
      </c>
      <c r="N7" s="201">
        <f t="shared" si="5"/>
        <v>3632.3762924667644</v>
      </c>
    </row>
    <row r="8" spans="2:16">
      <c r="B8" s="267">
        <v>4</v>
      </c>
      <c r="C8" s="267">
        <v>4</v>
      </c>
      <c r="D8" s="208" t="s">
        <v>293</v>
      </c>
      <c r="E8" s="177" t="str">
        <f>IF(VLOOKUP(D8,'ﾚｰﾃｨﾝｸﾞ計算書(TSF)'!$D$5:$H$61,2,FALSE)=0," ",VLOOKUP(D8,'ﾚｰﾃｨﾝｸﾞ計算書(TSF)'!$D$5:$H$61,2,FALSE))</f>
        <v>6484</v>
      </c>
      <c r="F8" s="197" t="str">
        <f>VLOOKUP(D8,'ﾚｰﾃｨﾝｸﾞ計算書(TSF)'!$D$5:$H$61,3,FALSE)</f>
        <v>yokoyama29</v>
      </c>
      <c r="G8" s="198">
        <f>VLOOKUP(D8,'ﾚｰﾃｨﾝｸﾞ計算書(TSF)'!$D$5:$H$61,4,FALSE)</f>
        <v>720</v>
      </c>
      <c r="H8" s="199">
        <f t="shared" si="0"/>
        <v>0.83333333333333337</v>
      </c>
      <c r="I8" s="209">
        <f>VLOOKUP(D8,レース着順とタイム!$C$7:$D$43,2,FALSE)</f>
        <v>0.22847222222222222</v>
      </c>
      <c r="J8" s="192">
        <f t="shared" si="3"/>
        <v>26940</v>
      </c>
      <c r="K8" s="193">
        <f t="shared" si="1"/>
        <v>26940</v>
      </c>
      <c r="L8" s="225">
        <f t="shared" si="2"/>
        <v>22450</v>
      </c>
      <c r="M8" s="200">
        <f t="shared" si="4"/>
        <v>-2093.75</v>
      </c>
      <c r="N8" s="201">
        <f t="shared" si="5"/>
        <v>1538.6262924667644</v>
      </c>
    </row>
    <row r="9" spans="2:16">
      <c r="B9" s="267">
        <v>5</v>
      </c>
      <c r="C9" s="267">
        <v>5</v>
      </c>
      <c r="D9" s="208" t="s">
        <v>295</v>
      </c>
      <c r="E9" s="177"/>
      <c r="F9" s="197" t="s">
        <v>298</v>
      </c>
      <c r="G9" s="198"/>
      <c r="H9" s="199"/>
      <c r="I9" s="209"/>
      <c r="J9" s="192"/>
      <c r="K9" s="193"/>
      <c r="L9" s="225"/>
      <c r="M9" s="200" t="str">
        <f t="shared" si="4"/>
        <v>-</v>
      </c>
      <c r="N9" s="201" t="str">
        <f t="shared" si="5"/>
        <v>-</v>
      </c>
    </row>
    <row r="10" spans="2:16" hidden="1">
      <c r="B10" s="267">
        <v>6</v>
      </c>
      <c r="C10" s="267">
        <v>6</v>
      </c>
      <c r="D10" s="208"/>
      <c r="E10" s="177" t="e">
        <f>IF(VLOOKUP(D10,'ﾚｰﾃｨﾝｸﾞ計算書(TSF)'!$D$5:$H$61,2,FALSE)=0," ",VLOOKUP(D10,'ﾚｰﾃｨﾝｸﾞ計算書(TSF)'!$D$5:$H$61,2,FALSE))</f>
        <v>#N/A</v>
      </c>
      <c r="F10" s="197" t="e">
        <f>VLOOKUP(D10,'ﾚｰﾃｨﾝｸﾞ計算書(TSF)'!$D$5:$H$61,3,FALSE)</f>
        <v>#N/A</v>
      </c>
      <c r="G10" s="198" t="e">
        <f>VLOOKUP(D10,'ﾚｰﾃｨﾝｸﾞ計算書(TSF)'!$D$5:$H$61,4,FALSE)</f>
        <v>#N/A</v>
      </c>
      <c r="H10" s="199" t="e">
        <f t="shared" si="0"/>
        <v>#N/A</v>
      </c>
      <c r="I10" s="209" t="e">
        <f>VLOOKUP(D10,レース着順とタイム!$C$7:$D$43,2,FALSE)</f>
        <v>#N/A</v>
      </c>
      <c r="J10" s="192" t="e">
        <f t="shared" si="3"/>
        <v>#N/A</v>
      </c>
      <c r="K10" s="193" t="e">
        <f t="shared" si="1"/>
        <v>#N/A</v>
      </c>
      <c r="L10" s="225" t="e">
        <f t="shared" si="2"/>
        <v>#N/A</v>
      </c>
      <c r="M10" s="200" t="e">
        <f t="shared" si="4"/>
        <v>#N/A</v>
      </c>
      <c r="N10" s="201" t="e">
        <f t="shared" si="5"/>
        <v>#N/A</v>
      </c>
    </row>
    <row r="11" spans="2:16" hidden="1">
      <c r="B11" s="267">
        <v>7</v>
      </c>
      <c r="C11" s="267">
        <v>7</v>
      </c>
      <c r="D11" s="208"/>
      <c r="E11" s="177" t="e">
        <f>IF(VLOOKUP(D11,'ﾚｰﾃｨﾝｸﾞ計算書(TSF)'!$D$5:$H$61,2,FALSE)=0," ",VLOOKUP(D11,'ﾚｰﾃｨﾝｸﾞ計算書(TSF)'!$D$5:$H$61,2,FALSE))</f>
        <v>#N/A</v>
      </c>
      <c r="F11" s="197" t="e">
        <f>VLOOKUP(D11,'ﾚｰﾃｨﾝｸﾞ計算書(TSF)'!$D$5:$H$61,3,FALSE)</f>
        <v>#N/A</v>
      </c>
      <c r="G11" s="198" t="e">
        <f>VLOOKUP(D11,'ﾚｰﾃｨﾝｸﾞ計算書(TSF)'!$D$5:$H$61,4,FALSE)</f>
        <v>#N/A</v>
      </c>
      <c r="H11" s="199" t="e">
        <f t="shared" si="0"/>
        <v>#N/A</v>
      </c>
      <c r="I11" s="209" t="e">
        <f>VLOOKUP(D11,レース着順とタイム!$C$7:$D$43,2,FALSE)</f>
        <v>#N/A</v>
      </c>
      <c r="J11" s="192" t="e">
        <f t="shared" si="3"/>
        <v>#N/A</v>
      </c>
      <c r="K11" s="193" t="e">
        <f t="shared" si="1"/>
        <v>#N/A</v>
      </c>
      <c r="L11" s="225" t="e">
        <f t="shared" si="2"/>
        <v>#N/A</v>
      </c>
      <c r="M11" s="200" t="e">
        <f t="shared" si="4"/>
        <v>#N/A</v>
      </c>
      <c r="N11" s="201" t="e">
        <f t="shared" si="5"/>
        <v>#N/A</v>
      </c>
    </row>
    <row r="12" spans="2:16" hidden="1">
      <c r="B12" s="267">
        <v>8</v>
      </c>
      <c r="C12" s="267">
        <v>8</v>
      </c>
      <c r="D12" s="208"/>
      <c r="E12" s="177" t="e">
        <f>IF(VLOOKUP(D12,'ﾚｰﾃｨﾝｸﾞ計算書(TSF)'!$D$5:$H$61,2,FALSE)=0," ",VLOOKUP(D12,'ﾚｰﾃｨﾝｸﾞ計算書(TSF)'!$D$5:$H$61,2,FALSE))</f>
        <v>#N/A</v>
      </c>
      <c r="F12" s="197" t="e">
        <f>VLOOKUP(D12,'ﾚｰﾃｨﾝｸﾞ計算書(TSF)'!$D$5:$H$61,3,FALSE)</f>
        <v>#N/A</v>
      </c>
      <c r="G12" s="198" t="e">
        <f>VLOOKUP(D12,'ﾚｰﾃｨﾝｸﾞ計算書(TSF)'!$D$5:$H$61,4,FALSE)</f>
        <v>#N/A</v>
      </c>
      <c r="H12" s="199" t="e">
        <f t="shared" si="0"/>
        <v>#N/A</v>
      </c>
      <c r="I12" s="209" t="e">
        <f>VLOOKUP(D12,レース着順とタイム!$C$7:$D$43,2,FALSE)</f>
        <v>#N/A</v>
      </c>
      <c r="J12" s="192" t="e">
        <f t="shared" si="3"/>
        <v>#N/A</v>
      </c>
      <c r="K12" s="193" t="e">
        <f t="shared" si="1"/>
        <v>#N/A</v>
      </c>
      <c r="L12" s="225" t="e">
        <f t="shared" si="2"/>
        <v>#N/A</v>
      </c>
      <c r="M12" s="200" t="e">
        <f t="shared" si="4"/>
        <v>#N/A</v>
      </c>
      <c r="N12" s="201" t="e">
        <f t="shared" si="5"/>
        <v>#N/A</v>
      </c>
      <c r="O12" s="158"/>
      <c r="P12" s="34"/>
    </row>
    <row r="13" spans="2:16" hidden="1">
      <c r="B13" s="267">
        <v>9</v>
      </c>
      <c r="C13" s="267">
        <v>9</v>
      </c>
      <c r="D13" s="208"/>
      <c r="E13" s="177" t="e">
        <f>IF(VLOOKUP(D13,'ﾚｰﾃｨﾝｸﾞ計算書(TSF)'!$D$5:$H$61,2,FALSE)=0," ",VLOOKUP(D13,'ﾚｰﾃｨﾝｸﾞ計算書(TSF)'!$D$5:$H$61,2,FALSE))</f>
        <v>#N/A</v>
      </c>
      <c r="F13" s="197" t="e">
        <f>VLOOKUP(D13,'ﾚｰﾃｨﾝｸﾞ計算書(TSF)'!$D$5:$H$61,3,FALSE)</f>
        <v>#N/A</v>
      </c>
      <c r="G13" s="198" t="e">
        <f>VLOOKUP(D13,'ﾚｰﾃｨﾝｸﾞ計算書(TSF)'!$D$5:$H$61,4,FALSE)</f>
        <v>#N/A</v>
      </c>
      <c r="H13" s="199" t="e">
        <f t="shared" si="0"/>
        <v>#N/A</v>
      </c>
      <c r="I13" s="209" t="e">
        <f>VLOOKUP(D13,レース着順とタイム!$C$7:$D$43,2,FALSE)</f>
        <v>#N/A</v>
      </c>
      <c r="J13" s="192" t="e">
        <f t="shared" si="3"/>
        <v>#N/A</v>
      </c>
      <c r="K13" s="202" t="e">
        <f t="shared" si="1"/>
        <v>#N/A</v>
      </c>
      <c r="L13" s="226" t="e">
        <f t="shared" si="2"/>
        <v>#N/A</v>
      </c>
      <c r="M13" s="200" t="e">
        <f t="shared" si="4"/>
        <v>#N/A</v>
      </c>
      <c r="N13" s="201" t="e">
        <f t="shared" si="5"/>
        <v>#N/A</v>
      </c>
    </row>
    <row r="14" spans="2:16" ht="14.25" hidden="1" customHeight="1">
      <c r="B14" s="267">
        <v>10</v>
      </c>
      <c r="C14" s="267">
        <v>10</v>
      </c>
      <c r="D14" s="208"/>
      <c r="E14" s="177" t="e">
        <f>IF(VLOOKUP(D14,'ﾚｰﾃｨﾝｸﾞ計算書(TSF)'!$D$5:$H$61,2,FALSE)=0," ",VLOOKUP(D14,'ﾚｰﾃｨﾝｸﾞ計算書(TSF)'!$D$5:$H$61,2,FALSE))</f>
        <v>#N/A</v>
      </c>
      <c r="F14" s="197" t="e">
        <f>VLOOKUP(D14,'ﾚｰﾃｨﾝｸﾞ計算書(TSF)'!$D$5:$H$61,3,FALSE)</f>
        <v>#N/A</v>
      </c>
      <c r="G14" s="198" t="e">
        <f>VLOOKUP(D14,'ﾚｰﾃｨﾝｸﾞ計算書(TSF)'!$D$5:$H$61,4,FALSE)</f>
        <v>#N/A</v>
      </c>
      <c r="H14" s="199" t="e">
        <f t="shared" si="0"/>
        <v>#N/A</v>
      </c>
      <c r="I14" s="209" t="e">
        <f>VLOOKUP(D14,レース着順とタイム!$C$7:$D$43,2,FALSE)</f>
        <v>#N/A</v>
      </c>
      <c r="J14" s="192" t="e">
        <f t="shared" si="3"/>
        <v>#N/A</v>
      </c>
      <c r="K14" s="193" t="e">
        <f t="shared" si="1"/>
        <v>#N/A</v>
      </c>
      <c r="L14" s="225" t="e">
        <f t="shared" si="2"/>
        <v>#N/A</v>
      </c>
      <c r="M14" s="200" t="e">
        <f t="shared" si="4"/>
        <v>#N/A</v>
      </c>
      <c r="N14" s="201" t="e">
        <f t="shared" si="5"/>
        <v>#N/A</v>
      </c>
    </row>
    <row r="15" spans="2:16" hidden="1">
      <c r="B15" s="267">
        <v>11</v>
      </c>
      <c r="C15" s="267">
        <v>11</v>
      </c>
      <c r="D15" s="208"/>
      <c r="E15" s="177" t="e">
        <f>IF(VLOOKUP(D15,'ﾚｰﾃｨﾝｸﾞ計算書(TSF)'!$D$5:$H$61,2,FALSE)=0," ",VLOOKUP(D15,'ﾚｰﾃｨﾝｸﾞ計算書(TSF)'!$D$5:$H$61,2,FALSE))</f>
        <v>#N/A</v>
      </c>
      <c r="F15" s="197" t="e">
        <f>VLOOKUP(D15,'ﾚｰﾃｨﾝｸﾞ計算書(TSF)'!$D$5:$H$61,3,FALSE)</f>
        <v>#N/A</v>
      </c>
      <c r="G15" s="198" t="e">
        <f>VLOOKUP(D15,'ﾚｰﾃｨﾝｸﾞ計算書(TSF)'!$D$5:$H$61,4,FALSE)</f>
        <v>#N/A</v>
      </c>
      <c r="H15" s="199" t="e">
        <f t="shared" si="0"/>
        <v>#N/A</v>
      </c>
      <c r="I15" s="209" t="e">
        <f>VLOOKUP(D15,レース着順とタイム!$C$7:$D$43,2,FALSE)</f>
        <v>#N/A</v>
      </c>
      <c r="J15" s="192" t="e">
        <f t="shared" si="3"/>
        <v>#N/A</v>
      </c>
      <c r="K15" s="193" t="e">
        <f t="shared" si="1"/>
        <v>#N/A</v>
      </c>
      <c r="L15" s="225" t="e">
        <f t="shared" si="2"/>
        <v>#N/A</v>
      </c>
      <c r="M15" s="200" t="e">
        <f t="shared" si="4"/>
        <v>#N/A</v>
      </c>
      <c r="N15" s="201" t="e">
        <f t="shared" si="5"/>
        <v>#N/A</v>
      </c>
    </row>
    <row r="16" spans="2:16" hidden="1">
      <c r="B16" s="267">
        <v>12</v>
      </c>
      <c r="C16" s="267">
        <v>12</v>
      </c>
      <c r="D16" s="208"/>
      <c r="E16" s="177" t="e">
        <f>IF(VLOOKUP(D16,'ﾚｰﾃｨﾝｸﾞ計算書(TSF)'!$D$5:$H$61,2,FALSE)=0," ",VLOOKUP(D16,'ﾚｰﾃｨﾝｸﾞ計算書(TSF)'!$D$5:$H$61,2,FALSE))</f>
        <v>#N/A</v>
      </c>
      <c r="F16" s="197" t="e">
        <f>VLOOKUP(D16,'ﾚｰﾃｨﾝｸﾞ計算書(TSF)'!$D$5:$H$61,3,FALSE)</f>
        <v>#N/A</v>
      </c>
      <c r="G16" s="198" t="e">
        <f>VLOOKUP(D16,'ﾚｰﾃｨﾝｸﾞ計算書(TSF)'!$D$5:$H$61,4,FALSE)</f>
        <v>#N/A</v>
      </c>
      <c r="H16" s="199" t="e">
        <f t="shared" si="0"/>
        <v>#N/A</v>
      </c>
      <c r="I16" s="209" t="e">
        <f>VLOOKUP(D16,レース着順とタイム!$C$7:$D$43,2,FALSE)</f>
        <v>#N/A</v>
      </c>
      <c r="J16" s="192" t="e">
        <f t="shared" si="3"/>
        <v>#N/A</v>
      </c>
      <c r="K16" s="193" t="e">
        <f t="shared" si="1"/>
        <v>#N/A</v>
      </c>
      <c r="L16" s="225" t="e">
        <f t="shared" si="2"/>
        <v>#N/A</v>
      </c>
      <c r="M16" s="200" t="e">
        <f t="shared" si="4"/>
        <v>#N/A</v>
      </c>
      <c r="N16" s="201" t="e">
        <f t="shared" si="5"/>
        <v>#N/A</v>
      </c>
    </row>
    <row r="17" spans="2:14" hidden="1">
      <c r="B17" s="267">
        <v>13</v>
      </c>
      <c r="C17" s="267">
        <v>13</v>
      </c>
      <c r="D17" s="208"/>
      <c r="E17" s="177" t="e">
        <f>IF(VLOOKUP(D17,'ﾚｰﾃｨﾝｸﾞ計算書(TSF)'!$D$5:$H$61,2,FALSE)=0," ",VLOOKUP(D17,'ﾚｰﾃｨﾝｸﾞ計算書(TSF)'!$D$5:$H$61,2,FALSE))</f>
        <v>#N/A</v>
      </c>
      <c r="F17" s="197" t="e">
        <f>VLOOKUP(D17,'ﾚｰﾃｨﾝｸﾞ計算書(TSF)'!$D$5:$H$61,3,FALSE)</f>
        <v>#N/A</v>
      </c>
      <c r="G17" s="198" t="e">
        <f>VLOOKUP(D17,'ﾚｰﾃｨﾝｸﾞ計算書(TSF)'!$D$5:$H$61,4,FALSE)</f>
        <v>#N/A</v>
      </c>
      <c r="H17" s="199" t="e">
        <f t="shared" si="0"/>
        <v>#N/A</v>
      </c>
      <c r="I17" s="209" t="e">
        <f>VLOOKUP(D17,レース着順とタイム!$C$7:$D$43,2,FALSE)</f>
        <v>#N/A</v>
      </c>
      <c r="J17" s="192" t="e">
        <f t="shared" si="3"/>
        <v>#N/A</v>
      </c>
      <c r="K17" s="193" t="e">
        <f t="shared" si="1"/>
        <v>#N/A</v>
      </c>
      <c r="L17" s="225" t="e">
        <f t="shared" si="2"/>
        <v>#N/A</v>
      </c>
      <c r="M17" s="200" t="e">
        <f t="shared" si="4"/>
        <v>#N/A</v>
      </c>
      <c r="N17" s="201" t="e">
        <f t="shared" si="5"/>
        <v>#N/A</v>
      </c>
    </row>
    <row r="18" spans="2:14" hidden="1">
      <c r="B18" s="267">
        <v>14</v>
      </c>
      <c r="C18" s="267">
        <v>14</v>
      </c>
      <c r="D18" s="208"/>
      <c r="E18" s="177" t="e">
        <f>IF(VLOOKUP(D18,'ﾚｰﾃｨﾝｸﾞ計算書(TSF)'!$D$5:$H$61,2,FALSE)=0," ",VLOOKUP(D18,'ﾚｰﾃｨﾝｸﾞ計算書(TSF)'!$D$5:$H$61,2,FALSE))</f>
        <v>#N/A</v>
      </c>
      <c r="F18" s="197" t="e">
        <f>VLOOKUP(D18,'ﾚｰﾃｨﾝｸﾞ計算書(TSF)'!$D$5:$H$61,3,FALSE)</f>
        <v>#N/A</v>
      </c>
      <c r="G18" s="198" t="e">
        <f>VLOOKUP(D18,'ﾚｰﾃｨﾝｸﾞ計算書(TSF)'!$D$5:$H$61,4,FALSE)</f>
        <v>#N/A</v>
      </c>
      <c r="H18" s="199" t="e">
        <f t="shared" si="0"/>
        <v>#N/A</v>
      </c>
      <c r="I18" s="209" t="e">
        <f>VLOOKUP(D18,レース着順とタイム!$C$7:$D$43,2,FALSE)</f>
        <v>#N/A</v>
      </c>
      <c r="J18" s="192" t="e">
        <f t="shared" si="3"/>
        <v>#N/A</v>
      </c>
      <c r="K18" s="193" t="e">
        <f>IF(J18&gt;0,J18,99999999)</f>
        <v>#N/A</v>
      </c>
      <c r="L18" s="225" t="e">
        <f>K18*H18</f>
        <v>#N/A</v>
      </c>
      <c r="M18" s="200" t="e">
        <f>IF(L18=0, "-",L18-L17)</f>
        <v>#N/A</v>
      </c>
      <c r="N18" s="201" t="e">
        <f>IF(L18=0, "-", L18-$L$5)</f>
        <v>#N/A</v>
      </c>
    </row>
    <row r="19" spans="2:14" hidden="1">
      <c r="B19" s="267">
        <v>15</v>
      </c>
      <c r="C19" s="267">
        <v>15</v>
      </c>
      <c r="D19" s="208"/>
      <c r="E19" s="177" t="e">
        <f>IF(VLOOKUP(D19,'ﾚｰﾃｨﾝｸﾞ計算書(TSF)'!$D$5:$H$61,2,FALSE)=0," ",VLOOKUP(D19,'ﾚｰﾃｨﾝｸﾞ計算書(TSF)'!$D$5:$H$61,2,FALSE))</f>
        <v>#N/A</v>
      </c>
      <c r="F19" s="197" t="e">
        <f>VLOOKUP(D19,'ﾚｰﾃｨﾝｸﾞ計算書(TSF)'!$D$5:$H$61,3,FALSE)</f>
        <v>#N/A</v>
      </c>
      <c r="G19" s="198" t="e">
        <f>VLOOKUP(D19,'ﾚｰﾃｨﾝｸﾞ計算書(TSF)'!$D$5:$H$61,4,FALSE)</f>
        <v>#N/A</v>
      </c>
      <c r="H19" s="199" t="e">
        <f t="shared" si="0"/>
        <v>#N/A</v>
      </c>
      <c r="I19" s="209" t="e">
        <f>VLOOKUP(D19,レース着順とタイム!$C$7:$D$43,2,FALSE)</f>
        <v>#N/A</v>
      </c>
      <c r="J19" s="192" t="e">
        <f t="shared" si="3"/>
        <v>#N/A</v>
      </c>
      <c r="K19" s="193" t="e">
        <f>IF(J19&gt;0,J19,99999999)</f>
        <v>#N/A</v>
      </c>
      <c r="L19" s="225" t="e">
        <f>K19*H19</f>
        <v>#N/A</v>
      </c>
      <c r="M19" s="200" t="e">
        <f t="shared" si="4"/>
        <v>#N/A</v>
      </c>
      <c r="N19" s="201" t="e">
        <f t="shared" si="5"/>
        <v>#N/A</v>
      </c>
    </row>
    <row r="20" spans="2:14" hidden="1">
      <c r="B20" s="267">
        <v>16</v>
      </c>
      <c r="C20" s="267">
        <v>16</v>
      </c>
      <c r="D20" s="208"/>
      <c r="E20" s="177" t="e">
        <f>IF(VLOOKUP(D20,'ﾚｰﾃｨﾝｸﾞ計算書(TSF)'!$D$5:$H$61,2,FALSE)=0," ",VLOOKUP(D20,'ﾚｰﾃｨﾝｸﾞ計算書(TSF)'!$D$5:$H$61,2,FALSE))</f>
        <v>#N/A</v>
      </c>
      <c r="F20" s="197" t="e">
        <f>VLOOKUP(D20,'ﾚｰﾃｨﾝｸﾞ計算書(TSF)'!$D$5:$H$61,3,FALSE)</f>
        <v>#N/A</v>
      </c>
      <c r="G20" s="198" t="e">
        <f>VLOOKUP(D20,'ﾚｰﾃｨﾝｸﾞ計算書(TSF)'!$D$5:$H$61,4,FALSE)</f>
        <v>#N/A</v>
      </c>
      <c r="H20" s="199" t="e">
        <f t="shared" si="0"/>
        <v>#N/A</v>
      </c>
      <c r="I20" s="209" t="e">
        <f>VLOOKUP(D20,レース着順とタイム!$C$7:$D$43,2,FALSE)</f>
        <v>#N/A</v>
      </c>
      <c r="J20" s="192" t="e">
        <f t="shared" si="3"/>
        <v>#N/A</v>
      </c>
      <c r="K20" s="193" t="e">
        <f>IF(J20&gt;0,J20,99999999)</f>
        <v>#N/A</v>
      </c>
      <c r="L20" s="225" t="e">
        <f>K20*H20</f>
        <v>#N/A</v>
      </c>
      <c r="M20" s="200" t="e">
        <f t="shared" si="4"/>
        <v>#N/A</v>
      </c>
      <c r="N20" s="201" t="e">
        <f t="shared" si="5"/>
        <v>#N/A</v>
      </c>
    </row>
    <row r="21" spans="2:14" hidden="1">
      <c r="B21" s="267">
        <v>17</v>
      </c>
      <c r="C21" s="267">
        <v>17</v>
      </c>
      <c r="D21" s="208"/>
      <c r="E21" s="177" t="e">
        <f>IF(VLOOKUP(D21,'ﾚｰﾃｨﾝｸﾞ計算書(TSF)'!$D$5:$H$61,2,FALSE)=0," ",VLOOKUP(D21,'ﾚｰﾃｨﾝｸﾞ計算書(TSF)'!$D$5:$H$61,2,FALSE))</f>
        <v>#N/A</v>
      </c>
      <c r="F21" s="197" t="e">
        <f>VLOOKUP(D21,'ﾚｰﾃｨﾝｸﾞ計算書(TSF)'!$D$5:$H$61,3,FALSE)</f>
        <v>#N/A</v>
      </c>
      <c r="G21" s="198" t="e">
        <f>VLOOKUP(D21,'ﾚｰﾃｨﾝｸﾞ計算書(TSF)'!$D$5:$H$61,4,FALSE)</f>
        <v>#N/A</v>
      </c>
      <c r="H21" s="199" t="e">
        <f t="shared" si="0"/>
        <v>#N/A</v>
      </c>
      <c r="I21" s="209" t="e">
        <f>VLOOKUP(D21,レース着順とタイム!$C$7:$D$43,2,FALSE)</f>
        <v>#N/A</v>
      </c>
      <c r="J21" s="192" t="e">
        <f t="shared" si="3"/>
        <v>#N/A</v>
      </c>
      <c r="K21" s="193" t="e">
        <f>IF(J21&gt;0,J21,99999999)</f>
        <v>#N/A</v>
      </c>
      <c r="L21" s="225" t="e">
        <f>K21*H21</f>
        <v>#N/A</v>
      </c>
      <c r="M21" s="200" t="e">
        <f t="shared" si="4"/>
        <v>#N/A</v>
      </c>
      <c r="N21" s="201" t="e">
        <f t="shared" si="5"/>
        <v>#N/A</v>
      </c>
    </row>
    <row r="22" spans="2:14" hidden="1">
      <c r="B22" s="267">
        <v>18</v>
      </c>
      <c r="C22" s="267">
        <v>18</v>
      </c>
      <c r="D22" s="208"/>
      <c r="E22" s="177" t="e">
        <f>IF(VLOOKUP(D22,'ﾚｰﾃｨﾝｸﾞ計算書(TSF)'!$D$5:$H$61,2,FALSE)=0," ",VLOOKUP(D22,'ﾚｰﾃｨﾝｸﾞ計算書(TSF)'!$D$5:$H$61,2,FALSE))</f>
        <v>#N/A</v>
      </c>
      <c r="F22" s="197" t="e">
        <f>VLOOKUP(D22,'ﾚｰﾃｨﾝｸﾞ計算書(TSF)'!$D$5:$H$61,3,FALSE)</f>
        <v>#N/A</v>
      </c>
      <c r="G22" s="198" t="e">
        <f>VLOOKUP(D22,'ﾚｰﾃｨﾝｸﾞ計算書(TSF)'!$D$5:$H$61,4,FALSE)</f>
        <v>#N/A</v>
      </c>
      <c r="H22" s="199" t="e">
        <f t="shared" ref="H22:H41" si="6">600/G22</f>
        <v>#N/A</v>
      </c>
      <c r="I22" s="209" t="e">
        <f>VLOOKUP(D22,レース着順とタイム!$C$7:$D$43,2,FALSE)</f>
        <v>#N/A</v>
      </c>
      <c r="J22" s="192" t="e">
        <f t="shared" si="3"/>
        <v>#N/A</v>
      </c>
      <c r="K22" s="193" t="e">
        <f t="shared" ref="K22:K41" si="7">IF(J22&gt;0,J22,99999999)</f>
        <v>#N/A</v>
      </c>
      <c r="L22" s="225" t="e">
        <f t="shared" ref="L22:L41" si="8">K22*H22</f>
        <v>#N/A</v>
      </c>
      <c r="M22" s="200" t="e">
        <f t="shared" ref="M22:M41" si="9">IF(L22=0, "-",L22-L21)</f>
        <v>#N/A</v>
      </c>
      <c r="N22" s="201" t="e">
        <f t="shared" ref="N22:N41" si="10">IF(L22=0, "-", L22-$L$5)</f>
        <v>#N/A</v>
      </c>
    </row>
    <row r="23" spans="2:14" hidden="1">
      <c r="B23" s="267">
        <v>19</v>
      </c>
      <c r="C23" s="267">
        <v>19</v>
      </c>
      <c r="D23" s="208"/>
      <c r="E23" s="177" t="e">
        <f>IF(VLOOKUP(D23,'ﾚｰﾃｨﾝｸﾞ計算書(TSF)'!$D$5:$H$61,2,FALSE)=0," ",VLOOKUP(D23,'ﾚｰﾃｨﾝｸﾞ計算書(TSF)'!$D$5:$H$61,2,FALSE))</f>
        <v>#N/A</v>
      </c>
      <c r="F23" s="197" t="e">
        <f>VLOOKUP(D23,'ﾚｰﾃｨﾝｸﾞ計算書(TSF)'!$D$5:$H$61,3,FALSE)</f>
        <v>#N/A</v>
      </c>
      <c r="G23" s="198" t="e">
        <f>VLOOKUP(D23,'ﾚｰﾃｨﾝｸﾞ計算書(TSF)'!$D$5:$H$61,4,FALSE)</f>
        <v>#N/A</v>
      </c>
      <c r="H23" s="199" t="e">
        <f t="shared" si="6"/>
        <v>#N/A</v>
      </c>
      <c r="I23" s="209" t="e">
        <f>VLOOKUP(D23,レース着順とタイム!$C$7:$D$43,2,FALSE)</f>
        <v>#N/A</v>
      </c>
      <c r="J23" s="192" t="e">
        <f t="shared" si="3"/>
        <v>#N/A</v>
      </c>
      <c r="K23" s="193" t="e">
        <f t="shared" si="7"/>
        <v>#N/A</v>
      </c>
      <c r="L23" s="225" t="e">
        <f t="shared" si="8"/>
        <v>#N/A</v>
      </c>
      <c r="M23" s="200" t="e">
        <f t="shared" si="9"/>
        <v>#N/A</v>
      </c>
      <c r="N23" s="201" t="e">
        <f t="shared" si="10"/>
        <v>#N/A</v>
      </c>
    </row>
    <row r="24" spans="2:14" hidden="1">
      <c r="B24" s="267">
        <v>20</v>
      </c>
      <c r="C24" s="267">
        <v>20</v>
      </c>
      <c r="D24" s="208"/>
      <c r="E24" s="177" t="e">
        <f>IF(VLOOKUP(D24,'ﾚｰﾃｨﾝｸﾞ計算書(TSF)'!$D$5:$H$61,2,FALSE)=0," ",VLOOKUP(D24,'ﾚｰﾃｨﾝｸﾞ計算書(TSF)'!$D$5:$H$61,2,FALSE))</f>
        <v>#N/A</v>
      </c>
      <c r="F24" s="197" t="e">
        <f>VLOOKUP(D24,'ﾚｰﾃｨﾝｸﾞ計算書(TSF)'!$D$5:$H$61,3,FALSE)</f>
        <v>#N/A</v>
      </c>
      <c r="G24" s="198" t="e">
        <f>VLOOKUP(D24,'ﾚｰﾃｨﾝｸﾞ計算書(TSF)'!$D$5:$H$61,4,FALSE)</f>
        <v>#N/A</v>
      </c>
      <c r="H24" s="199" t="e">
        <f t="shared" si="6"/>
        <v>#N/A</v>
      </c>
      <c r="I24" s="209" t="e">
        <f>VLOOKUP(D24,レース着順とタイム!$C$7:$D$43,2,FALSE)</f>
        <v>#N/A</v>
      </c>
      <c r="J24" s="192" t="e">
        <f t="shared" si="3"/>
        <v>#N/A</v>
      </c>
      <c r="K24" s="193" t="e">
        <f t="shared" si="7"/>
        <v>#N/A</v>
      </c>
      <c r="L24" s="225" t="e">
        <f t="shared" si="8"/>
        <v>#N/A</v>
      </c>
      <c r="M24" s="200" t="e">
        <f t="shared" si="9"/>
        <v>#N/A</v>
      </c>
      <c r="N24" s="201" t="e">
        <f t="shared" si="10"/>
        <v>#N/A</v>
      </c>
    </row>
    <row r="25" spans="2:14" hidden="1">
      <c r="B25" s="267">
        <v>21</v>
      </c>
      <c r="C25" s="267">
        <v>21</v>
      </c>
      <c r="D25" s="208"/>
      <c r="E25" s="177" t="e">
        <f>IF(VLOOKUP(D25,'ﾚｰﾃｨﾝｸﾞ計算書(TSF)'!$D$5:$H$61,2,FALSE)=0," ",VLOOKUP(D25,'ﾚｰﾃｨﾝｸﾞ計算書(TSF)'!$D$5:$H$61,2,FALSE))</f>
        <v>#N/A</v>
      </c>
      <c r="F25" s="197" t="e">
        <f>VLOOKUP(D25,'ﾚｰﾃｨﾝｸﾞ計算書(TSF)'!$D$5:$H$61,3,FALSE)</f>
        <v>#N/A</v>
      </c>
      <c r="G25" s="198" t="e">
        <f>VLOOKUP(D25,'ﾚｰﾃｨﾝｸﾞ計算書(TSF)'!$D$5:$H$61,4,FALSE)</f>
        <v>#N/A</v>
      </c>
      <c r="H25" s="199" t="e">
        <f t="shared" si="6"/>
        <v>#N/A</v>
      </c>
      <c r="I25" s="209" t="e">
        <f>VLOOKUP(D25,レース着順とタイム!$C$7:$D$43,2,FALSE)</f>
        <v>#N/A</v>
      </c>
      <c r="J25" s="192" t="e">
        <f t="shared" si="3"/>
        <v>#N/A</v>
      </c>
      <c r="K25" s="193" t="e">
        <f t="shared" si="7"/>
        <v>#N/A</v>
      </c>
      <c r="L25" s="225" t="e">
        <f t="shared" si="8"/>
        <v>#N/A</v>
      </c>
      <c r="M25" s="200" t="e">
        <f t="shared" si="9"/>
        <v>#N/A</v>
      </c>
      <c r="N25" s="201" t="e">
        <f t="shared" si="10"/>
        <v>#N/A</v>
      </c>
    </row>
    <row r="26" spans="2:14" hidden="1">
      <c r="B26" s="267">
        <v>22</v>
      </c>
      <c r="C26" s="267">
        <v>22</v>
      </c>
      <c r="D26" s="208"/>
      <c r="E26" s="177" t="e">
        <f>IF(VLOOKUP(D26,'ﾚｰﾃｨﾝｸﾞ計算書(TSF)'!$D$5:$H$61,2,FALSE)=0," ",VLOOKUP(D26,'ﾚｰﾃｨﾝｸﾞ計算書(TSF)'!$D$5:$H$61,2,FALSE))</f>
        <v>#N/A</v>
      </c>
      <c r="F26" s="197" t="e">
        <f>VLOOKUP(D26,'ﾚｰﾃｨﾝｸﾞ計算書(TSF)'!$D$5:$H$61,3,FALSE)</f>
        <v>#N/A</v>
      </c>
      <c r="G26" s="198" t="e">
        <f>VLOOKUP(D26,'ﾚｰﾃｨﾝｸﾞ計算書(TSF)'!$D$5:$H$61,4,FALSE)</f>
        <v>#N/A</v>
      </c>
      <c r="H26" s="199" t="e">
        <f t="shared" si="6"/>
        <v>#N/A</v>
      </c>
      <c r="I26" s="209" t="e">
        <f>VLOOKUP(D26,レース着順とタイム!$C$7:$D$43,2,FALSE)</f>
        <v>#N/A</v>
      </c>
      <c r="J26" s="192" t="e">
        <f t="shared" si="3"/>
        <v>#N/A</v>
      </c>
      <c r="K26" s="193" t="e">
        <f t="shared" si="7"/>
        <v>#N/A</v>
      </c>
      <c r="L26" s="225" t="e">
        <f t="shared" si="8"/>
        <v>#N/A</v>
      </c>
      <c r="M26" s="200" t="e">
        <f t="shared" si="9"/>
        <v>#N/A</v>
      </c>
      <c r="N26" s="201" t="e">
        <f t="shared" si="10"/>
        <v>#N/A</v>
      </c>
    </row>
    <row r="27" spans="2:14" hidden="1">
      <c r="B27" s="267">
        <v>23</v>
      </c>
      <c r="C27" s="267">
        <v>23</v>
      </c>
      <c r="D27" s="208"/>
      <c r="E27" s="177" t="e">
        <f>IF(VLOOKUP(D27,'ﾚｰﾃｨﾝｸﾞ計算書(TSF)'!$D$5:$H$61,2,FALSE)=0," ",VLOOKUP(D27,'ﾚｰﾃｨﾝｸﾞ計算書(TSF)'!$D$5:$H$61,2,FALSE))</f>
        <v>#N/A</v>
      </c>
      <c r="F27" s="197" t="e">
        <f>VLOOKUP(D27,'ﾚｰﾃｨﾝｸﾞ計算書(TSF)'!$D$5:$H$61,3,FALSE)</f>
        <v>#N/A</v>
      </c>
      <c r="G27" s="198" t="e">
        <f>VLOOKUP(D27,'ﾚｰﾃｨﾝｸﾞ計算書(TSF)'!$D$5:$H$61,4,FALSE)</f>
        <v>#N/A</v>
      </c>
      <c r="H27" s="199" t="e">
        <f t="shared" si="6"/>
        <v>#N/A</v>
      </c>
      <c r="I27" s="209" t="e">
        <f>VLOOKUP(D27,レース着順とタイム!$C$7:$D$43,2,FALSE)</f>
        <v>#N/A</v>
      </c>
      <c r="J27" s="192" t="e">
        <f t="shared" si="3"/>
        <v>#N/A</v>
      </c>
      <c r="K27" s="193" t="e">
        <f t="shared" si="7"/>
        <v>#N/A</v>
      </c>
      <c r="L27" s="225" t="e">
        <f t="shared" si="8"/>
        <v>#N/A</v>
      </c>
      <c r="M27" s="200" t="e">
        <f t="shared" si="9"/>
        <v>#N/A</v>
      </c>
      <c r="N27" s="201" t="e">
        <f t="shared" si="10"/>
        <v>#N/A</v>
      </c>
    </row>
    <row r="28" spans="2:14" hidden="1">
      <c r="B28" s="267">
        <v>24</v>
      </c>
      <c r="C28" s="267">
        <v>24</v>
      </c>
      <c r="D28" s="208"/>
      <c r="E28" s="177" t="e">
        <f>IF(VLOOKUP(D28,'ﾚｰﾃｨﾝｸﾞ計算書(TSF)'!$D$5:$H$61,2,FALSE)=0," ",VLOOKUP(D28,'ﾚｰﾃｨﾝｸﾞ計算書(TSF)'!$D$5:$H$61,2,FALSE))</f>
        <v>#N/A</v>
      </c>
      <c r="F28" s="197" t="e">
        <f>VLOOKUP(D28,'ﾚｰﾃｨﾝｸﾞ計算書(TSF)'!$D$5:$H$61,3,FALSE)</f>
        <v>#N/A</v>
      </c>
      <c r="G28" s="198" t="e">
        <f>VLOOKUP(D28,'ﾚｰﾃｨﾝｸﾞ計算書(TSF)'!$D$5:$H$61,4,FALSE)</f>
        <v>#N/A</v>
      </c>
      <c r="H28" s="199" t="e">
        <f t="shared" si="6"/>
        <v>#N/A</v>
      </c>
      <c r="I28" s="209" t="e">
        <f>VLOOKUP(D28,レース着順とタイム!$C$7:$D$43,2,FALSE)</f>
        <v>#N/A</v>
      </c>
      <c r="J28" s="192" t="e">
        <f t="shared" si="3"/>
        <v>#N/A</v>
      </c>
      <c r="K28" s="193" t="e">
        <f t="shared" si="7"/>
        <v>#N/A</v>
      </c>
      <c r="L28" s="225" t="e">
        <f t="shared" si="8"/>
        <v>#N/A</v>
      </c>
      <c r="M28" s="200" t="e">
        <f t="shared" si="9"/>
        <v>#N/A</v>
      </c>
      <c r="N28" s="201" t="e">
        <f t="shared" si="10"/>
        <v>#N/A</v>
      </c>
    </row>
    <row r="29" spans="2:14" hidden="1">
      <c r="B29" s="267">
        <v>25</v>
      </c>
      <c r="C29" s="267">
        <v>25</v>
      </c>
      <c r="D29" s="208"/>
      <c r="E29" s="177" t="e">
        <f>IF(VLOOKUP(D29,'ﾚｰﾃｨﾝｸﾞ計算書(TSF)'!$D$5:$H$61,2,FALSE)=0," ",VLOOKUP(D29,'ﾚｰﾃｨﾝｸﾞ計算書(TSF)'!$D$5:$H$61,2,FALSE))</f>
        <v>#N/A</v>
      </c>
      <c r="F29" s="197" t="e">
        <f>VLOOKUP(D29,'ﾚｰﾃｨﾝｸﾞ計算書(TSF)'!$D$5:$H$61,3,FALSE)</f>
        <v>#N/A</v>
      </c>
      <c r="G29" s="198" t="e">
        <f>VLOOKUP(D29,'ﾚｰﾃｨﾝｸﾞ計算書(TSF)'!$D$5:$H$61,4,FALSE)</f>
        <v>#N/A</v>
      </c>
      <c r="H29" s="199" t="e">
        <f t="shared" si="6"/>
        <v>#N/A</v>
      </c>
      <c r="I29" s="209" t="e">
        <f>VLOOKUP(D29,レース着順とタイム!$C$7:$D$43,2,FALSE)</f>
        <v>#N/A</v>
      </c>
      <c r="J29" s="192" t="e">
        <f t="shared" si="3"/>
        <v>#N/A</v>
      </c>
      <c r="K29" s="193" t="e">
        <f t="shared" si="7"/>
        <v>#N/A</v>
      </c>
      <c r="L29" s="225" t="e">
        <f t="shared" si="8"/>
        <v>#N/A</v>
      </c>
      <c r="M29" s="200" t="e">
        <f t="shared" si="9"/>
        <v>#N/A</v>
      </c>
      <c r="N29" s="201" t="e">
        <f t="shared" si="10"/>
        <v>#N/A</v>
      </c>
    </row>
    <row r="30" spans="2:14" hidden="1">
      <c r="B30" s="267">
        <v>26</v>
      </c>
      <c r="C30" s="267">
        <v>26</v>
      </c>
      <c r="D30" s="208"/>
      <c r="E30" s="177" t="e">
        <f>IF(VLOOKUP(D30,'ﾚｰﾃｨﾝｸﾞ計算書(TSF)'!$D$5:$H$61,2,FALSE)=0," ",VLOOKUP(D30,'ﾚｰﾃｨﾝｸﾞ計算書(TSF)'!$D$5:$H$61,2,FALSE))</f>
        <v>#N/A</v>
      </c>
      <c r="F30" s="197" t="e">
        <f>VLOOKUP(D30,'ﾚｰﾃｨﾝｸﾞ計算書(TSF)'!$D$5:$H$61,3,FALSE)</f>
        <v>#N/A</v>
      </c>
      <c r="G30" s="198" t="e">
        <f>VLOOKUP(D30,'ﾚｰﾃｨﾝｸﾞ計算書(TSF)'!$D$5:$H$61,4,FALSE)</f>
        <v>#N/A</v>
      </c>
      <c r="H30" s="199" t="e">
        <f t="shared" si="6"/>
        <v>#N/A</v>
      </c>
      <c r="I30" s="209" t="e">
        <f>VLOOKUP(D30,レース着順とタイム!$C$7:$D$43,2,FALSE)</f>
        <v>#N/A</v>
      </c>
      <c r="J30" s="192" t="e">
        <f t="shared" si="3"/>
        <v>#N/A</v>
      </c>
      <c r="K30" s="193" t="e">
        <f t="shared" si="7"/>
        <v>#N/A</v>
      </c>
      <c r="L30" s="225" t="e">
        <f t="shared" si="8"/>
        <v>#N/A</v>
      </c>
      <c r="M30" s="200" t="e">
        <f t="shared" si="9"/>
        <v>#N/A</v>
      </c>
      <c r="N30" s="201" t="e">
        <f t="shared" si="10"/>
        <v>#N/A</v>
      </c>
    </row>
    <row r="31" spans="2:14" hidden="1">
      <c r="B31" s="267">
        <v>27</v>
      </c>
      <c r="C31" s="267">
        <v>27</v>
      </c>
      <c r="D31" s="208"/>
      <c r="E31" s="177" t="e">
        <f>IF(VLOOKUP(D31,'ﾚｰﾃｨﾝｸﾞ計算書(TSF)'!$D$5:$H$61,2,FALSE)=0," ",VLOOKUP(D31,'ﾚｰﾃｨﾝｸﾞ計算書(TSF)'!$D$5:$H$61,2,FALSE))</f>
        <v>#N/A</v>
      </c>
      <c r="F31" s="197" t="e">
        <f>VLOOKUP(D31,'ﾚｰﾃｨﾝｸﾞ計算書(TSF)'!$D$5:$H$61,3,FALSE)</f>
        <v>#N/A</v>
      </c>
      <c r="G31" s="198" t="e">
        <f>VLOOKUP(D31,'ﾚｰﾃｨﾝｸﾞ計算書(TSF)'!$D$5:$H$61,4,FALSE)</f>
        <v>#N/A</v>
      </c>
      <c r="H31" s="199" t="e">
        <f t="shared" si="6"/>
        <v>#N/A</v>
      </c>
      <c r="I31" s="209" t="e">
        <f>VLOOKUP(D31,レース着順とタイム!$C$7:$D$43,2,FALSE)</f>
        <v>#N/A</v>
      </c>
      <c r="J31" s="192" t="e">
        <f t="shared" si="3"/>
        <v>#N/A</v>
      </c>
      <c r="K31" s="193" t="e">
        <f t="shared" si="7"/>
        <v>#N/A</v>
      </c>
      <c r="L31" s="225" t="e">
        <f t="shared" si="8"/>
        <v>#N/A</v>
      </c>
      <c r="M31" s="200" t="e">
        <f t="shared" si="9"/>
        <v>#N/A</v>
      </c>
      <c r="N31" s="201" t="e">
        <f t="shared" si="10"/>
        <v>#N/A</v>
      </c>
    </row>
    <row r="32" spans="2:14" hidden="1">
      <c r="B32" s="267">
        <v>28</v>
      </c>
      <c r="C32" s="267">
        <v>28</v>
      </c>
      <c r="D32" s="208"/>
      <c r="E32" s="177" t="e">
        <f>IF(VLOOKUP(D32,'ﾚｰﾃｨﾝｸﾞ計算書(TSF)'!$D$5:$H$61,2,FALSE)=0," ",VLOOKUP(D32,'ﾚｰﾃｨﾝｸﾞ計算書(TSF)'!$D$5:$H$61,2,FALSE))</f>
        <v>#N/A</v>
      </c>
      <c r="F32" s="197" t="e">
        <f>VLOOKUP(D32,'ﾚｰﾃｨﾝｸﾞ計算書(TSF)'!$D$5:$H$61,3,FALSE)</f>
        <v>#N/A</v>
      </c>
      <c r="G32" s="198" t="e">
        <f>VLOOKUP(D32,'ﾚｰﾃｨﾝｸﾞ計算書(TSF)'!$D$5:$H$61,4,FALSE)</f>
        <v>#N/A</v>
      </c>
      <c r="H32" s="199" t="e">
        <f t="shared" si="6"/>
        <v>#N/A</v>
      </c>
      <c r="I32" s="209" t="e">
        <f>VLOOKUP(D32,レース着順とタイム!$C$7:$D$43,2,FALSE)</f>
        <v>#N/A</v>
      </c>
      <c r="J32" s="192" t="e">
        <f t="shared" si="3"/>
        <v>#N/A</v>
      </c>
      <c r="K32" s="193" t="e">
        <f t="shared" si="7"/>
        <v>#N/A</v>
      </c>
      <c r="L32" s="225" t="e">
        <f t="shared" si="8"/>
        <v>#N/A</v>
      </c>
      <c r="M32" s="200" t="e">
        <f t="shared" si="9"/>
        <v>#N/A</v>
      </c>
      <c r="N32" s="201" t="e">
        <f t="shared" si="10"/>
        <v>#N/A</v>
      </c>
    </row>
    <row r="33" spans="2:14" hidden="1">
      <c r="B33" s="267">
        <v>29</v>
      </c>
      <c r="C33" s="267">
        <v>29</v>
      </c>
      <c r="D33" s="208"/>
      <c r="E33" s="177" t="e">
        <f>IF(VLOOKUP(D33,'ﾚｰﾃｨﾝｸﾞ計算書(TSF)'!$D$5:$H$61,2,FALSE)=0," ",VLOOKUP(D33,'ﾚｰﾃｨﾝｸﾞ計算書(TSF)'!$D$5:$H$61,2,FALSE))</f>
        <v>#N/A</v>
      </c>
      <c r="F33" s="197" t="e">
        <f>VLOOKUP(D33,'ﾚｰﾃｨﾝｸﾞ計算書(TSF)'!$D$5:$H$61,3,FALSE)</f>
        <v>#N/A</v>
      </c>
      <c r="G33" s="198" t="e">
        <f>VLOOKUP(D33,'ﾚｰﾃｨﾝｸﾞ計算書(TSF)'!$D$5:$H$61,4,FALSE)</f>
        <v>#N/A</v>
      </c>
      <c r="H33" s="199" t="e">
        <f t="shared" si="6"/>
        <v>#N/A</v>
      </c>
      <c r="I33" s="209" t="e">
        <f>VLOOKUP(D33,レース着順とタイム!$C$7:$D$43,2,FALSE)</f>
        <v>#N/A</v>
      </c>
      <c r="J33" s="192" t="e">
        <f t="shared" si="3"/>
        <v>#N/A</v>
      </c>
      <c r="K33" s="193" t="e">
        <f t="shared" si="7"/>
        <v>#N/A</v>
      </c>
      <c r="L33" s="225" t="e">
        <f t="shared" si="8"/>
        <v>#N/A</v>
      </c>
      <c r="M33" s="200" t="e">
        <f t="shared" si="9"/>
        <v>#N/A</v>
      </c>
      <c r="N33" s="201" t="e">
        <f t="shared" si="10"/>
        <v>#N/A</v>
      </c>
    </row>
    <row r="34" spans="2:14" hidden="1">
      <c r="B34" s="267">
        <v>30</v>
      </c>
      <c r="C34" s="267">
        <v>30</v>
      </c>
      <c r="D34" s="208"/>
      <c r="E34" s="177" t="e">
        <f>IF(VLOOKUP(D34,'ﾚｰﾃｨﾝｸﾞ計算書(TSF)'!$D$5:$H$61,2,FALSE)=0," ",VLOOKUP(D34,'ﾚｰﾃｨﾝｸﾞ計算書(TSF)'!$D$5:$H$61,2,FALSE))</f>
        <v>#N/A</v>
      </c>
      <c r="F34" s="197" t="e">
        <f>VLOOKUP(D34,'ﾚｰﾃｨﾝｸﾞ計算書(TSF)'!$D$5:$H$61,3,FALSE)</f>
        <v>#N/A</v>
      </c>
      <c r="G34" s="198" t="e">
        <f>VLOOKUP(D34,'ﾚｰﾃｨﾝｸﾞ計算書(TSF)'!$D$5:$H$61,4,FALSE)</f>
        <v>#N/A</v>
      </c>
      <c r="H34" s="199" t="e">
        <f t="shared" si="6"/>
        <v>#N/A</v>
      </c>
      <c r="I34" s="209" t="e">
        <f>VLOOKUP(D34,レース着順とタイム!$C$7:$D$43,2,FALSE)</f>
        <v>#N/A</v>
      </c>
      <c r="J34" s="192" t="e">
        <f t="shared" si="3"/>
        <v>#N/A</v>
      </c>
      <c r="K34" s="193" t="e">
        <f t="shared" si="7"/>
        <v>#N/A</v>
      </c>
      <c r="L34" s="225" t="e">
        <f t="shared" si="8"/>
        <v>#N/A</v>
      </c>
      <c r="M34" s="200" t="e">
        <f t="shared" si="9"/>
        <v>#N/A</v>
      </c>
      <c r="N34" s="201" t="e">
        <f t="shared" si="10"/>
        <v>#N/A</v>
      </c>
    </row>
    <row r="35" spans="2:14" hidden="1">
      <c r="B35" s="267">
        <v>31</v>
      </c>
      <c r="C35" s="267">
        <v>31</v>
      </c>
      <c r="D35" s="208"/>
      <c r="E35" s="177" t="e">
        <f>IF(VLOOKUP(D35,'ﾚｰﾃｨﾝｸﾞ計算書(TSF)'!$D$5:$H$61,2,FALSE)=0," ",VLOOKUP(D35,'ﾚｰﾃｨﾝｸﾞ計算書(TSF)'!$D$5:$H$61,2,FALSE))</f>
        <v>#N/A</v>
      </c>
      <c r="F35" s="197" t="e">
        <f>VLOOKUP(D35,'ﾚｰﾃｨﾝｸﾞ計算書(TSF)'!$D$5:$H$61,3,FALSE)</f>
        <v>#N/A</v>
      </c>
      <c r="G35" s="198" t="e">
        <f>VLOOKUP(D35,'ﾚｰﾃｨﾝｸﾞ計算書(TSF)'!$D$5:$H$61,4,FALSE)</f>
        <v>#N/A</v>
      </c>
      <c r="H35" s="199" t="e">
        <f t="shared" si="6"/>
        <v>#N/A</v>
      </c>
      <c r="I35" s="209" t="e">
        <f>VLOOKUP(D35,レース着順とタイム!$C$7:$D$43,2,FALSE)</f>
        <v>#N/A</v>
      </c>
      <c r="J35" s="192" t="e">
        <f t="shared" si="3"/>
        <v>#N/A</v>
      </c>
      <c r="K35" s="193" t="e">
        <f t="shared" si="7"/>
        <v>#N/A</v>
      </c>
      <c r="L35" s="225" t="e">
        <f t="shared" si="8"/>
        <v>#N/A</v>
      </c>
      <c r="M35" s="200" t="e">
        <f t="shared" si="9"/>
        <v>#N/A</v>
      </c>
      <c r="N35" s="201" t="e">
        <f t="shared" si="10"/>
        <v>#N/A</v>
      </c>
    </row>
    <row r="36" spans="2:14" hidden="1">
      <c r="B36" s="267">
        <v>32</v>
      </c>
      <c r="C36" s="267">
        <v>32</v>
      </c>
      <c r="D36" s="208"/>
      <c r="E36" s="177" t="e">
        <f>IF(VLOOKUP(D36,'ﾚｰﾃｨﾝｸﾞ計算書(TSF)'!$D$5:$H$61,2,FALSE)=0," ",VLOOKUP(D36,'ﾚｰﾃｨﾝｸﾞ計算書(TSF)'!$D$5:$H$61,2,FALSE))</f>
        <v>#N/A</v>
      </c>
      <c r="F36" s="197" t="e">
        <f>VLOOKUP(D36,'ﾚｰﾃｨﾝｸﾞ計算書(TSF)'!$D$5:$H$61,3,FALSE)</f>
        <v>#N/A</v>
      </c>
      <c r="G36" s="198" t="e">
        <f>VLOOKUP(D36,'ﾚｰﾃｨﾝｸﾞ計算書(TSF)'!$D$5:$H$61,4,FALSE)</f>
        <v>#N/A</v>
      </c>
      <c r="H36" s="199" t="e">
        <f t="shared" si="6"/>
        <v>#N/A</v>
      </c>
      <c r="I36" s="209" t="e">
        <f>VLOOKUP(D36,レース着順とタイム!$C$7:$D$43,2,FALSE)</f>
        <v>#N/A</v>
      </c>
      <c r="J36" s="192" t="e">
        <f t="shared" si="3"/>
        <v>#N/A</v>
      </c>
      <c r="K36" s="193" t="e">
        <f t="shared" si="7"/>
        <v>#N/A</v>
      </c>
      <c r="L36" s="225" t="e">
        <f t="shared" si="8"/>
        <v>#N/A</v>
      </c>
      <c r="M36" s="200" t="e">
        <f t="shared" si="9"/>
        <v>#N/A</v>
      </c>
      <c r="N36" s="201" t="e">
        <f t="shared" si="10"/>
        <v>#N/A</v>
      </c>
    </row>
    <row r="37" spans="2:14" hidden="1">
      <c r="B37" s="267">
        <v>33</v>
      </c>
      <c r="C37" s="267">
        <v>33</v>
      </c>
      <c r="D37" s="196"/>
      <c r="E37" s="177" t="e">
        <f>IF(VLOOKUP(D37,'ﾚｰﾃｨﾝｸﾞ計算書(TSF)'!$D$5:$H$61,2,FALSE)=0," ",VLOOKUP(D37,'ﾚｰﾃｨﾝｸﾞ計算書(TSF)'!$D$5:$H$61,2,FALSE))</f>
        <v>#N/A</v>
      </c>
      <c r="F37" s="197" t="e">
        <f>VLOOKUP(D37,'ﾚｰﾃｨﾝｸﾞ計算書(TSF)'!$D$5:$H$61,3,FALSE)</f>
        <v>#N/A</v>
      </c>
      <c r="G37" s="198" t="e">
        <f>VLOOKUP(D37,'ﾚｰﾃｨﾝｸﾞ計算書(TSF)'!$D$5:$H$61,4,FALSE)</f>
        <v>#N/A</v>
      </c>
      <c r="H37" s="199" t="e">
        <f t="shared" si="6"/>
        <v>#N/A</v>
      </c>
      <c r="I37" s="209" t="e">
        <f>VLOOKUP(D37,レース着順とタイム!$C$7:$D$43,2,FALSE)</f>
        <v>#N/A</v>
      </c>
      <c r="J37" s="192" t="e">
        <f t="shared" si="3"/>
        <v>#N/A</v>
      </c>
      <c r="K37" s="193" t="e">
        <f t="shared" si="7"/>
        <v>#N/A</v>
      </c>
      <c r="L37" s="225" t="e">
        <f t="shared" si="8"/>
        <v>#N/A</v>
      </c>
      <c r="M37" s="200" t="e">
        <f t="shared" si="9"/>
        <v>#N/A</v>
      </c>
      <c r="N37" s="201" t="e">
        <f t="shared" si="10"/>
        <v>#N/A</v>
      </c>
    </row>
    <row r="38" spans="2:14" hidden="1">
      <c r="B38" s="267">
        <v>34</v>
      </c>
      <c r="C38" s="267">
        <v>34</v>
      </c>
      <c r="D38" s="196"/>
      <c r="E38" s="177" t="e">
        <f>IF(VLOOKUP(D38,'ﾚｰﾃｨﾝｸﾞ計算書(TSF)'!$D$5:$H$61,2,FALSE)=0," ",VLOOKUP(D38,'ﾚｰﾃｨﾝｸﾞ計算書(TSF)'!$D$5:$H$61,2,FALSE))</f>
        <v>#N/A</v>
      </c>
      <c r="F38" s="197" t="e">
        <f>VLOOKUP(D38,'ﾚｰﾃｨﾝｸﾞ計算書(TSF)'!$D$5:$H$61,3,FALSE)</f>
        <v>#N/A</v>
      </c>
      <c r="G38" s="198" t="e">
        <f>VLOOKUP(D38,'ﾚｰﾃｨﾝｸﾞ計算書(TSF)'!$D$5:$H$61,4,FALSE)</f>
        <v>#N/A</v>
      </c>
      <c r="H38" s="199" t="e">
        <f t="shared" si="6"/>
        <v>#N/A</v>
      </c>
      <c r="I38" s="209" t="e">
        <f>VLOOKUP(D38,レース着順とタイム!$C$7:$D$43,2,FALSE)</f>
        <v>#N/A</v>
      </c>
      <c r="J38" s="192" t="e">
        <f t="shared" si="3"/>
        <v>#N/A</v>
      </c>
      <c r="K38" s="193" t="e">
        <f t="shared" si="7"/>
        <v>#N/A</v>
      </c>
      <c r="L38" s="225" t="e">
        <f t="shared" si="8"/>
        <v>#N/A</v>
      </c>
      <c r="M38" s="200" t="e">
        <f t="shared" si="9"/>
        <v>#N/A</v>
      </c>
      <c r="N38" s="201" t="e">
        <f t="shared" si="10"/>
        <v>#N/A</v>
      </c>
    </row>
    <row r="39" spans="2:14" hidden="1">
      <c r="B39" s="267">
        <v>35</v>
      </c>
      <c r="C39" s="267">
        <v>35</v>
      </c>
      <c r="D39" s="196"/>
      <c r="E39" s="177" t="e">
        <f>IF(VLOOKUP(D39,'ﾚｰﾃｨﾝｸﾞ計算書(TSF)'!$D$5:$H$61,2,FALSE)=0," ",VLOOKUP(D39,'ﾚｰﾃｨﾝｸﾞ計算書(TSF)'!$D$5:$H$61,2,FALSE))</f>
        <v>#N/A</v>
      </c>
      <c r="F39" s="197" t="e">
        <f>VLOOKUP(D39,'ﾚｰﾃｨﾝｸﾞ計算書(TSF)'!$D$5:$H$61,3,FALSE)</f>
        <v>#N/A</v>
      </c>
      <c r="G39" s="198" t="e">
        <f>VLOOKUP(D39,'ﾚｰﾃｨﾝｸﾞ計算書(TSF)'!$D$5:$H$61,4,FALSE)</f>
        <v>#N/A</v>
      </c>
      <c r="H39" s="199" t="e">
        <f t="shared" si="6"/>
        <v>#N/A</v>
      </c>
      <c r="I39" s="209" t="e">
        <f>VLOOKUP(D39,レース着順とタイム!$C$7:$D$43,2,FALSE)</f>
        <v>#N/A</v>
      </c>
      <c r="J39" s="192" t="e">
        <f t="shared" si="3"/>
        <v>#N/A</v>
      </c>
      <c r="K39" s="193" t="e">
        <f t="shared" si="7"/>
        <v>#N/A</v>
      </c>
      <c r="L39" s="225" t="e">
        <f t="shared" si="8"/>
        <v>#N/A</v>
      </c>
      <c r="M39" s="200" t="e">
        <f t="shared" si="9"/>
        <v>#N/A</v>
      </c>
      <c r="N39" s="201" t="e">
        <f t="shared" si="10"/>
        <v>#N/A</v>
      </c>
    </row>
    <row r="40" spans="2:14" hidden="1">
      <c r="B40" s="267">
        <v>36</v>
      </c>
      <c r="C40" s="267">
        <v>36</v>
      </c>
      <c r="D40" s="203"/>
      <c r="E40" s="177" t="e">
        <f>IF(VLOOKUP(D40,'ﾚｰﾃｨﾝｸﾞ計算書(TSF)'!$D$5:$H$61,2,FALSE)=0," ",VLOOKUP(D40,'ﾚｰﾃｨﾝｸﾞ計算書(TSF)'!$D$5:$H$61,2,FALSE))</f>
        <v>#N/A</v>
      </c>
      <c r="F40" s="197" t="e">
        <f>VLOOKUP(D40,'ﾚｰﾃｨﾝｸﾞ計算書(TSF)'!$D$5:$H$61,3,FALSE)</f>
        <v>#N/A</v>
      </c>
      <c r="G40" s="198" t="e">
        <f>VLOOKUP(D40,'ﾚｰﾃｨﾝｸﾞ計算書(TSF)'!$D$5:$H$61,4,FALSE)</f>
        <v>#N/A</v>
      </c>
      <c r="H40" s="199" t="e">
        <f t="shared" si="6"/>
        <v>#N/A</v>
      </c>
      <c r="I40" s="209" t="e">
        <f>VLOOKUP(D40,レース着順とタイム!$C$7:$D$43,2,FALSE)</f>
        <v>#N/A</v>
      </c>
      <c r="J40" s="192" t="e">
        <f t="shared" si="3"/>
        <v>#N/A</v>
      </c>
      <c r="K40" s="193" t="e">
        <f t="shared" si="7"/>
        <v>#N/A</v>
      </c>
      <c r="L40" s="225" t="e">
        <f t="shared" si="8"/>
        <v>#N/A</v>
      </c>
      <c r="M40" s="200" t="e">
        <f t="shared" si="9"/>
        <v>#N/A</v>
      </c>
      <c r="N40" s="201" t="e">
        <f t="shared" si="10"/>
        <v>#N/A</v>
      </c>
    </row>
    <row r="41" spans="2:14" ht="14.25" hidden="1" thickBot="1">
      <c r="B41" s="292">
        <v>37</v>
      </c>
      <c r="C41" s="292">
        <v>37</v>
      </c>
      <c r="D41" s="293"/>
      <c r="E41" s="294" t="e">
        <f>IF(VLOOKUP(D41,'ﾚｰﾃｨﾝｸﾞ計算書(TSF)'!$D$5:$H$61,2,FALSE)=0," ",VLOOKUP(D41,'ﾚｰﾃｨﾝｸﾞ計算書(TSF)'!$D$5:$H$61,2,FALSE))</f>
        <v>#N/A</v>
      </c>
      <c r="F41" s="295" t="e">
        <f>VLOOKUP(D41,'ﾚｰﾃｨﾝｸﾞ計算書(TSF)'!$D$5:$H$61,3,FALSE)</f>
        <v>#N/A</v>
      </c>
      <c r="G41" s="296" t="e">
        <f>VLOOKUP(D41,'ﾚｰﾃｨﾝｸﾞ計算書(TSF)'!$D$5:$H$61,4,FALSE)</f>
        <v>#N/A</v>
      </c>
      <c r="H41" s="297" t="e">
        <f t="shared" si="6"/>
        <v>#N/A</v>
      </c>
      <c r="I41" s="298" t="e">
        <f>VLOOKUP(D41,レース着順とタイム!$C$7:$D$43,2,FALSE)</f>
        <v>#N/A</v>
      </c>
      <c r="J41" s="299" t="e">
        <f t="shared" si="3"/>
        <v>#N/A</v>
      </c>
      <c r="K41" s="300" t="e">
        <f t="shared" si="7"/>
        <v>#N/A</v>
      </c>
      <c r="L41" s="301" t="e">
        <f t="shared" si="8"/>
        <v>#N/A</v>
      </c>
      <c r="M41" s="302" t="e">
        <f t="shared" si="9"/>
        <v>#N/A</v>
      </c>
      <c r="N41" s="303" t="e">
        <f t="shared" si="10"/>
        <v>#N/A</v>
      </c>
    </row>
    <row r="43" spans="2:14" ht="15">
      <c r="D43" s="133"/>
    </row>
    <row r="44" spans="2:14">
      <c r="C44" t="s">
        <v>17</v>
      </c>
    </row>
    <row r="45" spans="2:14">
      <c r="C45" t="s">
        <v>18</v>
      </c>
      <c r="D45" t="s">
        <v>19</v>
      </c>
    </row>
    <row r="46" spans="2:14">
      <c r="C46" t="s">
        <v>20</v>
      </c>
      <c r="D46" t="s">
        <v>21</v>
      </c>
    </row>
    <row r="47" spans="2:14">
      <c r="C47" t="s">
        <v>22</v>
      </c>
      <c r="D47" t="s">
        <v>23</v>
      </c>
    </row>
    <row r="48" spans="2:14">
      <c r="E48" s="89" t="s">
        <v>64</v>
      </c>
    </row>
    <row r="49" spans="3:4">
      <c r="C49" t="s">
        <v>24</v>
      </c>
      <c r="D49" t="s">
        <v>25</v>
      </c>
    </row>
    <row r="50" spans="3:4">
      <c r="C50" t="s">
        <v>26</v>
      </c>
      <c r="D50" t="s">
        <v>27</v>
      </c>
    </row>
    <row r="51" spans="3:4">
      <c r="C51" t="s">
        <v>28</v>
      </c>
      <c r="D51" t="s">
        <v>29</v>
      </c>
    </row>
    <row r="52" spans="3:4">
      <c r="C52" t="s">
        <v>30</v>
      </c>
      <c r="D52" t="s">
        <v>31</v>
      </c>
    </row>
    <row r="53" spans="3:4">
      <c r="C53" t="s">
        <v>32</v>
      </c>
      <c r="D53" t="s">
        <v>33</v>
      </c>
    </row>
    <row r="54" spans="3:4">
      <c r="C54" t="s">
        <v>34</v>
      </c>
      <c r="D54" t="s">
        <v>35</v>
      </c>
    </row>
    <row r="55" spans="3:4">
      <c r="C55" t="s">
        <v>36</v>
      </c>
      <c r="D55" t="s">
        <v>37</v>
      </c>
    </row>
    <row r="56" spans="3:4">
      <c r="C56" t="s">
        <v>38</v>
      </c>
      <c r="D56" t="s">
        <v>39</v>
      </c>
    </row>
    <row r="57" spans="3:4">
      <c r="C57" t="s">
        <v>40</v>
      </c>
      <c r="D57" t="s">
        <v>41</v>
      </c>
    </row>
    <row r="59" spans="3:4">
      <c r="D59" t="s">
        <v>42</v>
      </c>
    </row>
  </sheetData>
  <mergeCells count="2">
    <mergeCell ref="B2:I2"/>
    <mergeCell ref="B3:D3"/>
  </mergeCells>
  <phoneticPr fontId="2"/>
  <hyperlinks>
    <hyperlink ref="E48" r:id="rId1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9"/>
  <sheetViews>
    <sheetView topLeftCell="A10" zoomScaleNormal="100" zoomScaleSheetLayoutView="100" workbookViewId="0">
      <selection activeCell="D13" sqref="D13"/>
    </sheetView>
  </sheetViews>
  <sheetFormatPr defaultRowHeight="13.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7.5" customWidth="1"/>
    <col min="8" max="8" width="19.5" style="42" customWidth="1"/>
    <col min="9" max="9" width="16.75" style="43" hidden="1" customWidth="1"/>
    <col min="10" max="10" width="5.25" style="1" hidden="1" customWidth="1"/>
    <col min="11" max="11" width="11.875" hidden="1" customWidth="1"/>
    <col min="12" max="12" width="11" style="1" customWidth="1"/>
    <col min="13" max="13" width="11.875" customWidth="1"/>
  </cols>
  <sheetData>
    <row r="2" spans="2:14" ht="17.25">
      <c r="B2" s="335" t="s">
        <v>281</v>
      </c>
      <c r="C2" s="335"/>
      <c r="D2" s="335"/>
      <c r="E2" s="335"/>
      <c r="F2" s="335"/>
      <c r="G2" s="335"/>
      <c r="H2" s="335"/>
      <c r="I2" s="335"/>
    </row>
    <row r="3" spans="2:14" ht="22.7" customHeight="1" thickBot="1">
      <c r="B3" s="334" t="s">
        <v>63</v>
      </c>
      <c r="C3" s="334"/>
      <c r="D3" s="334"/>
      <c r="E3" s="268"/>
      <c r="F3" s="269"/>
      <c r="G3" s="269"/>
      <c r="H3" s="85"/>
      <c r="I3" s="270"/>
      <c r="J3" s="270"/>
      <c r="K3" s="270"/>
      <c r="L3" s="270"/>
    </row>
    <row r="4" spans="2:14" ht="14.25" thickBot="1">
      <c r="B4" s="5" t="s">
        <v>45</v>
      </c>
      <c r="C4" s="6" t="s">
        <v>4</v>
      </c>
      <c r="D4" s="7" t="s">
        <v>5</v>
      </c>
      <c r="E4" s="8" t="s">
        <v>46</v>
      </c>
      <c r="F4" s="6" t="s">
        <v>47</v>
      </c>
      <c r="G4" s="9" t="s">
        <v>48</v>
      </c>
      <c r="H4" s="10" t="s">
        <v>53</v>
      </c>
      <c r="I4" s="11" t="s">
        <v>55</v>
      </c>
      <c r="J4" s="12" t="s">
        <v>7</v>
      </c>
      <c r="K4" s="13" t="s">
        <v>7</v>
      </c>
      <c r="L4" s="14" t="s">
        <v>56</v>
      </c>
    </row>
    <row r="5" spans="2:14">
      <c r="B5" s="15"/>
      <c r="C5" s="16"/>
      <c r="D5" s="24" t="s">
        <v>65</v>
      </c>
      <c r="E5" s="17" t="s">
        <v>66</v>
      </c>
      <c r="F5" s="16" t="s">
        <v>67</v>
      </c>
      <c r="G5" s="18">
        <v>850</v>
      </c>
      <c r="H5" s="19">
        <f t="shared" ref="H5:H61" si="0">600/G5</f>
        <v>0.70588235294117652</v>
      </c>
      <c r="I5" s="20"/>
      <c r="J5" s="21">
        <f t="shared" ref="J5:J61" si="1">(I5-$I$3)*86400</f>
        <v>0</v>
      </c>
      <c r="K5" s="22">
        <f t="shared" ref="K5:K61" si="2">IF(J5&gt;0,J5,0)</f>
        <v>0</v>
      </c>
      <c r="L5" s="23">
        <f t="shared" ref="L5:L61" si="3">K5*H5</f>
        <v>0</v>
      </c>
    </row>
    <row r="6" spans="2:14">
      <c r="B6" s="15"/>
      <c r="C6" s="16"/>
      <c r="D6" s="24" t="s">
        <v>285</v>
      </c>
      <c r="E6" s="17" t="s">
        <v>69</v>
      </c>
      <c r="F6" s="16" t="s">
        <v>70</v>
      </c>
      <c r="G6" s="18">
        <v>677</v>
      </c>
      <c r="H6" s="19">
        <f t="shared" si="0"/>
        <v>0.88626292466765144</v>
      </c>
      <c r="I6" s="20"/>
      <c r="J6" s="21">
        <f t="shared" si="1"/>
        <v>0</v>
      </c>
      <c r="K6" s="22">
        <f t="shared" si="2"/>
        <v>0</v>
      </c>
      <c r="L6" s="23">
        <f t="shared" si="3"/>
        <v>0</v>
      </c>
    </row>
    <row r="7" spans="2:14">
      <c r="B7" s="15"/>
      <c r="C7" s="16"/>
      <c r="D7" s="24" t="s">
        <v>71</v>
      </c>
      <c r="E7" s="17" t="s">
        <v>72</v>
      </c>
      <c r="F7" s="16" t="s">
        <v>73</v>
      </c>
      <c r="G7" s="18">
        <v>695</v>
      </c>
      <c r="H7" s="19">
        <f t="shared" si="0"/>
        <v>0.86330935251798557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4">
      <c r="B8" s="15"/>
      <c r="C8" s="16"/>
      <c r="D8" s="24" t="s">
        <v>74</v>
      </c>
      <c r="E8" s="17" t="s">
        <v>75</v>
      </c>
      <c r="F8" s="16" t="s">
        <v>76</v>
      </c>
      <c r="G8" s="18">
        <v>738</v>
      </c>
      <c r="H8" s="19">
        <f t="shared" si="0"/>
        <v>0.81300813008130079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4">
      <c r="B9" s="15"/>
      <c r="C9" s="16"/>
      <c r="D9" s="24" t="s">
        <v>77</v>
      </c>
      <c r="E9" s="17"/>
      <c r="F9" s="16"/>
      <c r="G9" s="18"/>
      <c r="H9" s="19"/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4">
      <c r="B10" s="25"/>
      <c r="C10" s="16"/>
      <c r="D10" s="271" t="s">
        <v>78</v>
      </c>
      <c r="E10" s="27" t="s">
        <v>79</v>
      </c>
      <c r="F10" s="26" t="s">
        <v>80</v>
      </c>
      <c r="G10" s="28">
        <v>720</v>
      </c>
      <c r="H10" s="29">
        <f t="shared" si="0"/>
        <v>0.83333333333333337</v>
      </c>
      <c r="I10" s="20"/>
      <c r="J10" s="21">
        <f t="shared" si="1"/>
        <v>0</v>
      </c>
      <c r="K10" s="30">
        <f t="shared" si="2"/>
        <v>0</v>
      </c>
      <c r="L10" s="31">
        <f t="shared" si="3"/>
        <v>0</v>
      </c>
    </row>
    <row r="11" spans="2:14">
      <c r="B11" s="15"/>
      <c r="C11" s="16"/>
      <c r="D11" s="24" t="s">
        <v>81</v>
      </c>
      <c r="E11" s="17" t="s">
        <v>82</v>
      </c>
      <c r="F11" s="16" t="s">
        <v>83</v>
      </c>
      <c r="G11" s="18">
        <v>725</v>
      </c>
      <c r="H11" s="19">
        <f t="shared" si="0"/>
        <v>0.82758620689655171</v>
      </c>
      <c r="I11" s="20"/>
      <c r="J11" s="21">
        <f t="shared" si="1"/>
        <v>0</v>
      </c>
      <c r="K11" s="22">
        <f t="shared" si="2"/>
        <v>0</v>
      </c>
      <c r="L11" s="23">
        <f t="shared" si="3"/>
        <v>0</v>
      </c>
    </row>
    <row r="12" spans="2:14">
      <c r="B12" s="15"/>
      <c r="C12" s="16"/>
      <c r="D12" s="24" t="s">
        <v>84</v>
      </c>
      <c r="E12" s="17" t="s">
        <v>85</v>
      </c>
      <c r="F12" s="16" t="s">
        <v>86</v>
      </c>
      <c r="G12" s="18">
        <v>648</v>
      </c>
      <c r="H12" s="19">
        <f t="shared" si="0"/>
        <v>0.92592592592592593</v>
      </c>
      <c r="I12" s="20"/>
      <c r="J12" s="21">
        <f t="shared" si="1"/>
        <v>0</v>
      </c>
      <c r="K12" s="22">
        <f t="shared" si="2"/>
        <v>0</v>
      </c>
      <c r="L12" s="23">
        <f t="shared" si="3"/>
        <v>0</v>
      </c>
      <c r="N12" s="34"/>
    </row>
    <row r="13" spans="2:14">
      <c r="B13" s="15"/>
      <c r="C13" s="16"/>
      <c r="D13" s="24" t="s">
        <v>87</v>
      </c>
      <c r="E13" s="17" t="s">
        <v>88</v>
      </c>
      <c r="F13" s="16" t="s">
        <v>89</v>
      </c>
      <c r="G13" s="18">
        <v>720</v>
      </c>
      <c r="H13" s="19">
        <f t="shared" si="0"/>
        <v>0.83333333333333337</v>
      </c>
      <c r="I13" s="20"/>
      <c r="J13" s="21">
        <f t="shared" si="1"/>
        <v>0</v>
      </c>
      <c r="K13" s="22">
        <f t="shared" si="2"/>
        <v>0</v>
      </c>
      <c r="L13" s="23">
        <f t="shared" si="3"/>
        <v>0</v>
      </c>
    </row>
    <row r="14" spans="2:14" ht="14.25" customHeight="1">
      <c r="B14" s="15"/>
      <c r="C14" s="16"/>
      <c r="D14" s="24" t="s">
        <v>90</v>
      </c>
      <c r="E14" s="17" t="s">
        <v>91</v>
      </c>
      <c r="F14" s="16" t="s">
        <v>92</v>
      </c>
      <c r="G14" s="18">
        <v>677</v>
      </c>
      <c r="H14" s="19">
        <f t="shared" si="0"/>
        <v>0.88626292466765144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4">
      <c r="B15" s="15"/>
      <c r="C15" s="16"/>
      <c r="D15" s="24" t="s">
        <v>93</v>
      </c>
      <c r="E15" s="17"/>
      <c r="F15" s="16" t="s">
        <v>94</v>
      </c>
      <c r="G15" s="18">
        <v>780</v>
      </c>
      <c r="H15" s="19">
        <f t="shared" si="0"/>
        <v>0.76923076923076927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4">
      <c r="B16" s="15"/>
      <c r="C16" s="16"/>
      <c r="D16" s="24" t="s">
        <v>95</v>
      </c>
      <c r="E16" s="17" t="s">
        <v>96</v>
      </c>
      <c r="F16" s="16" t="s">
        <v>97</v>
      </c>
      <c r="G16" s="18">
        <v>655</v>
      </c>
      <c r="H16" s="19">
        <f t="shared" si="0"/>
        <v>0.91603053435114501</v>
      </c>
      <c r="I16" s="20"/>
      <c r="J16" s="21">
        <f t="shared" si="1"/>
        <v>0</v>
      </c>
      <c r="K16" s="22">
        <f t="shared" si="2"/>
        <v>0</v>
      </c>
      <c r="L16" s="23">
        <f t="shared" si="3"/>
        <v>0</v>
      </c>
    </row>
    <row r="17" spans="2:12">
      <c r="B17" s="15"/>
      <c r="C17" s="16"/>
      <c r="D17" s="24" t="s">
        <v>98</v>
      </c>
      <c r="E17" s="17" t="s">
        <v>99</v>
      </c>
      <c r="F17" s="16" t="s">
        <v>100</v>
      </c>
      <c r="G17" s="18">
        <v>708</v>
      </c>
      <c r="H17" s="19">
        <f t="shared" si="0"/>
        <v>0.84745762711864403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>
      <c r="B18" s="15"/>
      <c r="C18" s="16"/>
      <c r="D18" s="24" t="s">
        <v>101</v>
      </c>
      <c r="E18" s="17" t="s">
        <v>102</v>
      </c>
      <c r="F18" s="16" t="s">
        <v>103</v>
      </c>
      <c r="G18" s="18">
        <v>643</v>
      </c>
      <c r="H18" s="19">
        <f t="shared" si="0"/>
        <v>0.93312597200622083</v>
      </c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>
      <c r="B19" s="15"/>
      <c r="C19" s="16"/>
      <c r="D19" s="24" t="s">
        <v>104</v>
      </c>
      <c r="E19" s="17" t="s">
        <v>105</v>
      </c>
      <c r="F19" s="16" t="s">
        <v>92</v>
      </c>
      <c r="G19" s="18">
        <v>677</v>
      </c>
      <c r="H19" s="19">
        <f t="shared" si="0"/>
        <v>0.88626292466765144</v>
      </c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>
      <c r="B20" s="15"/>
      <c r="C20" s="16"/>
      <c r="D20" s="24" t="s">
        <v>106</v>
      </c>
      <c r="E20" s="17" t="s">
        <v>107</v>
      </c>
      <c r="F20" s="16" t="s">
        <v>108</v>
      </c>
      <c r="G20" s="18">
        <v>663</v>
      </c>
      <c r="H20" s="19">
        <f t="shared" si="0"/>
        <v>0.90497737556561086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>
      <c r="B21" s="15"/>
      <c r="C21" s="16"/>
      <c r="D21" s="24" t="s">
        <v>109</v>
      </c>
      <c r="E21" s="17" t="s">
        <v>110</v>
      </c>
      <c r="F21" s="16" t="s">
        <v>111</v>
      </c>
      <c r="G21" s="18">
        <v>710</v>
      </c>
      <c r="H21" s="19">
        <f t="shared" si="0"/>
        <v>0.84507042253521125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>
      <c r="B22" s="15"/>
      <c r="C22" s="16"/>
      <c r="D22" s="24" t="s">
        <v>112</v>
      </c>
      <c r="E22" s="17"/>
      <c r="F22" s="16" t="s">
        <v>113</v>
      </c>
      <c r="G22" s="18">
        <v>780</v>
      </c>
      <c r="H22" s="19">
        <f t="shared" si="0"/>
        <v>0.76923076923076927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>
      <c r="B23" s="15"/>
      <c r="C23" s="16"/>
      <c r="D23" s="15" t="s">
        <v>114</v>
      </c>
      <c r="E23" s="134"/>
      <c r="F23" s="16" t="s">
        <v>115</v>
      </c>
      <c r="G23" s="18">
        <v>780</v>
      </c>
      <c r="H23" s="19">
        <f t="shared" si="0"/>
        <v>0.76923076923076927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>
      <c r="B24" s="15"/>
      <c r="C24" s="16"/>
      <c r="D24" s="15" t="s">
        <v>116</v>
      </c>
      <c r="E24" s="17" t="s">
        <v>117</v>
      </c>
      <c r="F24" s="32" t="s">
        <v>118</v>
      </c>
      <c r="G24" s="33">
        <v>740</v>
      </c>
      <c r="H24" s="19">
        <f t="shared" si="0"/>
        <v>0.81081081081081086</v>
      </c>
      <c r="I24" s="20"/>
      <c r="J24" s="21">
        <f t="shared" si="1"/>
        <v>0</v>
      </c>
      <c r="K24" s="22">
        <f t="shared" si="2"/>
        <v>0</v>
      </c>
      <c r="L24" s="23">
        <f t="shared" si="3"/>
        <v>0</v>
      </c>
    </row>
    <row r="25" spans="2:12">
      <c r="B25" s="15"/>
      <c r="C25" s="16"/>
      <c r="D25" s="24" t="s">
        <v>119</v>
      </c>
      <c r="E25" s="17"/>
      <c r="F25" s="16" t="s">
        <v>120</v>
      </c>
      <c r="G25" s="18">
        <v>780</v>
      </c>
      <c r="H25" s="19">
        <f t="shared" si="0"/>
        <v>0.76923076923076927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>
      <c r="B26" s="15"/>
      <c r="C26" s="16"/>
      <c r="D26" s="24" t="s">
        <v>121</v>
      </c>
      <c r="E26" s="17" t="s">
        <v>122</v>
      </c>
      <c r="F26" s="16" t="s">
        <v>123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>
      <c r="B27" s="15"/>
      <c r="C27" s="16"/>
      <c r="D27" s="15" t="s">
        <v>124</v>
      </c>
      <c r="E27" s="134">
        <v>1129</v>
      </c>
      <c r="F27" s="16" t="s">
        <v>125</v>
      </c>
      <c r="G27" s="272">
        <v>740</v>
      </c>
      <c r="H27" s="19">
        <f t="shared" si="0"/>
        <v>0.81081081081081086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>
      <c r="B28" s="15"/>
      <c r="C28" s="16"/>
      <c r="D28" s="24" t="s">
        <v>126</v>
      </c>
      <c r="E28" s="17" t="s">
        <v>127</v>
      </c>
      <c r="F28" s="16" t="s">
        <v>128</v>
      </c>
      <c r="G28" s="18">
        <v>677</v>
      </c>
      <c r="H28" s="19">
        <f t="shared" si="0"/>
        <v>0.88626292466765144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>
      <c r="B29" s="15"/>
      <c r="C29" s="16"/>
      <c r="D29" s="24" t="s">
        <v>129</v>
      </c>
      <c r="E29" s="17" t="s">
        <v>130</v>
      </c>
      <c r="F29" s="16" t="s">
        <v>131</v>
      </c>
      <c r="G29" s="18">
        <v>640</v>
      </c>
      <c r="H29" s="19">
        <f t="shared" si="0"/>
        <v>0.9375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>
      <c r="B30" s="15"/>
      <c r="C30" s="16"/>
      <c r="D30" s="24" t="s">
        <v>132</v>
      </c>
      <c r="E30" s="17" t="s">
        <v>133</v>
      </c>
      <c r="F30" s="16" t="s">
        <v>134</v>
      </c>
      <c r="G30" s="18">
        <v>658</v>
      </c>
      <c r="H30" s="19">
        <f t="shared" si="0"/>
        <v>0.91185410334346506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>
      <c r="B31" s="15"/>
      <c r="C31" s="16"/>
      <c r="D31" s="24" t="s">
        <v>135</v>
      </c>
      <c r="E31" s="17"/>
      <c r="F31" s="16"/>
      <c r="G31" s="18"/>
      <c r="H31" s="19"/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>
      <c r="B32" s="15"/>
      <c r="C32" s="16"/>
      <c r="D32" s="24" t="s">
        <v>136</v>
      </c>
      <c r="E32" s="17" t="s">
        <v>137</v>
      </c>
      <c r="F32" s="16" t="s">
        <v>138</v>
      </c>
      <c r="G32" s="18">
        <v>715</v>
      </c>
      <c r="H32" s="19">
        <f t="shared" si="0"/>
        <v>0.83916083916083917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>
      <c r="B33" s="15"/>
      <c r="C33" s="16"/>
      <c r="D33" s="24" t="s">
        <v>139</v>
      </c>
      <c r="E33" s="17"/>
      <c r="F33" s="16" t="s">
        <v>140</v>
      </c>
      <c r="G33" s="18">
        <v>785</v>
      </c>
      <c r="H33" s="19">
        <f t="shared" si="0"/>
        <v>0.76433121019108285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>
      <c r="B34" s="15"/>
      <c r="C34" s="16"/>
      <c r="D34" s="24" t="s">
        <v>141</v>
      </c>
      <c r="E34" s="17"/>
      <c r="F34" s="16" t="s">
        <v>142</v>
      </c>
      <c r="G34" s="18">
        <v>695</v>
      </c>
      <c r="H34" s="19">
        <f t="shared" si="0"/>
        <v>0.86330935251798557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>
      <c r="B35" s="15"/>
      <c r="C35" s="16"/>
      <c r="D35" s="15" t="s">
        <v>143</v>
      </c>
      <c r="E35" s="134"/>
      <c r="F35" s="32"/>
      <c r="G35" s="33"/>
      <c r="H35" s="19"/>
      <c r="I35" s="20"/>
      <c r="J35" s="21">
        <f t="shared" si="1"/>
        <v>0</v>
      </c>
      <c r="K35" s="22">
        <f t="shared" si="2"/>
        <v>0</v>
      </c>
      <c r="L35" s="23">
        <f t="shared" si="3"/>
        <v>0</v>
      </c>
    </row>
    <row r="36" spans="2:12">
      <c r="B36" s="273"/>
      <c r="C36" s="274"/>
      <c r="D36" s="275" t="s">
        <v>144</v>
      </c>
      <c r="E36" s="134"/>
      <c r="F36" s="32"/>
      <c r="G36" s="33"/>
      <c r="H36" s="19"/>
      <c r="I36" s="276"/>
      <c r="J36" s="21"/>
      <c r="K36" s="277"/>
      <c r="L36" s="23">
        <f t="shared" si="3"/>
        <v>0</v>
      </c>
    </row>
    <row r="37" spans="2:12">
      <c r="B37" s="273"/>
      <c r="C37" s="274"/>
      <c r="D37" s="278" t="s">
        <v>145</v>
      </c>
      <c r="E37" s="279"/>
      <c r="F37" s="280" t="s">
        <v>146</v>
      </c>
      <c r="G37" s="281"/>
      <c r="H37" s="282"/>
      <c r="I37" s="276"/>
      <c r="J37" s="21"/>
      <c r="K37" s="277"/>
      <c r="L37" s="23">
        <f t="shared" si="3"/>
        <v>0</v>
      </c>
    </row>
    <row r="38" spans="2:12">
      <c r="B38" s="273"/>
      <c r="C38" s="274"/>
      <c r="D38" s="283" t="s">
        <v>147</v>
      </c>
      <c r="E38" s="279"/>
      <c r="F38" s="280" t="s">
        <v>148</v>
      </c>
      <c r="G38" s="281"/>
      <c r="H38" s="282"/>
      <c r="I38" s="276"/>
      <c r="J38" s="21"/>
      <c r="K38" s="277"/>
      <c r="L38" s="23">
        <f t="shared" si="3"/>
        <v>0</v>
      </c>
    </row>
    <row r="39" spans="2:12">
      <c r="B39" s="273"/>
      <c r="C39" s="274"/>
      <c r="D39" s="284" t="s">
        <v>149</v>
      </c>
      <c r="E39" s="279"/>
      <c r="F39" s="280" t="s">
        <v>150</v>
      </c>
      <c r="G39" s="281">
        <v>658</v>
      </c>
      <c r="H39" s="19">
        <f t="shared" si="0"/>
        <v>0.91185410334346506</v>
      </c>
      <c r="I39" s="276"/>
      <c r="J39" s="21"/>
      <c r="K39" s="277"/>
      <c r="L39" s="23">
        <f t="shared" si="3"/>
        <v>0</v>
      </c>
    </row>
    <row r="40" spans="2:12" ht="14.25" thickBot="1">
      <c r="B40" s="35"/>
      <c r="C40" s="36"/>
      <c r="D40" s="285" t="s">
        <v>151</v>
      </c>
      <c r="E40" s="174"/>
      <c r="F40" s="175" t="s">
        <v>152</v>
      </c>
      <c r="G40" s="37"/>
      <c r="H40" s="38"/>
      <c r="I40" s="153"/>
      <c r="J40" s="21">
        <f>(I40-$I$3)*86400</f>
        <v>0</v>
      </c>
      <c r="K40" s="39">
        <f>IF(J40&gt;0,J40,0)</f>
        <v>0</v>
      </c>
      <c r="L40" s="40">
        <f t="shared" si="3"/>
        <v>0</v>
      </c>
    </row>
    <row r="41" spans="2:12">
      <c r="B41" s="15"/>
      <c r="C41" s="16"/>
      <c r="D41" s="163" t="s">
        <v>153</v>
      </c>
      <c r="E41" s="134" t="s">
        <v>154</v>
      </c>
      <c r="F41" s="32" t="s">
        <v>155</v>
      </c>
      <c r="G41" s="33">
        <v>640</v>
      </c>
      <c r="H41" s="19">
        <f t="shared" si="0"/>
        <v>0.9375</v>
      </c>
      <c r="I41" s="176"/>
      <c r="J41" s="21"/>
      <c r="K41" s="22">
        <f t="shared" si="2"/>
        <v>0</v>
      </c>
      <c r="L41" s="23">
        <f t="shared" si="3"/>
        <v>0</v>
      </c>
    </row>
    <row r="42" spans="2:12">
      <c r="B42" s="15"/>
      <c r="C42" s="16"/>
      <c r="D42" s="163" t="s">
        <v>156</v>
      </c>
      <c r="E42" s="134" t="s">
        <v>157</v>
      </c>
      <c r="F42" s="32" t="s">
        <v>158</v>
      </c>
      <c r="G42" s="33">
        <v>655</v>
      </c>
      <c r="H42" s="19">
        <f t="shared" si="0"/>
        <v>0.91603053435114501</v>
      </c>
      <c r="I42" s="176"/>
      <c r="J42" s="21"/>
      <c r="K42" s="22">
        <f t="shared" si="2"/>
        <v>0</v>
      </c>
      <c r="L42" s="23">
        <f t="shared" si="3"/>
        <v>0</v>
      </c>
    </row>
    <row r="43" spans="2:12">
      <c r="B43" s="15"/>
      <c r="C43" s="16"/>
      <c r="D43" s="163" t="s">
        <v>159</v>
      </c>
      <c r="E43" s="134" t="s">
        <v>160</v>
      </c>
      <c r="F43" s="32" t="s">
        <v>161</v>
      </c>
      <c r="G43" s="33">
        <v>710</v>
      </c>
      <c r="H43" s="19">
        <f t="shared" si="0"/>
        <v>0.84507042253521125</v>
      </c>
      <c r="I43" s="176"/>
      <c r="J43" s="21"/>
      <c r="K43" s="22">
        <f t="shared" si="2"/>
        <v>0</v>
      </c>
      <c r="L43" s="23">
        <f t="shared" si="3"/>
        <v>0</v>
      </c>
    </row>
    <row r="44" spans="2:12">
      <c r="B44" s="15"/>
      <c r="C44" s="16"/>
      <c r="D44" s="163" t="s">
        <v>162</v>
      </c>
      <c r="E44" s="134" t="s">
        <v>163</v>
      </c>
      <c r="F44" s="32" t="s">
        <v>164</v>
      </c>
      <c r="G44" s="33">
        <v>665</v>
      </c>
      <c r="H44" s="19">
        <f t="shared" si="0"/>
        <v>0.90225563909774431</v>
      </c>
      <c r="I44" s="176"/>
      <c r="J44" s="21"/>
      <c r="K44" s="22">
        <f t="shared" si="2"/>
        <v>0</v>
      </c>
      <c r="L44" s="23">
        <f t="shared" si="3"/>
        <v>0</v>
      </c>
    </row>
    <row r="45" spans="2:12">
      <c r="B45" s="15"/>
      <c r="C45" s="16"/>
      <c r="D45" s="163" t="s">
        <v>165</v>
      </c>
      <c r="E45" s="134" t="s">
        <v>166</v>
      </c>
      <c r="F45" s="32" t="s">
        <v>167</v>
      </c>
      <c r="G45" s="33">
        <v>677</v>
      </c>
      <c r="H45" s="19">
        <f t="shared" si="0"/>
        <v>0.88626292466765144</v>
      </c>
      <c r="I45" s="176"/>
      <c r="J45" s="21"/>
      <c r="K45" s="22">
        <f t="shared" si="2"/>
        <v>0</v>
      </c>
      <c r="L45" s="23">
        <f t="shared" si="3"/>
        <v>0</v>
      </c>
    </row>
    <row r="46" spans="2:12">
      <c r="B46" s="15"/>
      <c r="C46" s="16"/>
      <c r="D46" s="163" t="s">
        <v>168</v>
      </c>
      <c r="E46" s="134" t="s">
        <v>169</v>
      </c>
      <c r="F46" s="32" t="s">
        <v>167</v>
      </c>
      <c r="G46" s="33">
        <v>677</v>
      </c>
      <c r="H46" s="19">
        <f t="shared" si="0"/>
        <v>0.88626292466765144</v>
      </c>
      <c r="I46" s="176"/>
      <c r="J46" s="21"/>
      <c r="K46" s="22">
        <f t="shared" si="2"/>
        <v>0</v>
      </c>
      <c r="L46" s="23">
        <f t="shared" si="3"/>
        <v>0</v>
      </c>
    </row>
    <row r="47" spans="2:12">
      <c r="B47" s="15"/>
      <c r="C47" s="16"/>
      <c r="D47" s="163" t="s">
        <v>170</v>
      </c>
      <c r="E47" s="134">
        <v>3040</v>
      </c>
      <c r="F47" s="32" t="s">
        <v>171</v>
      </c>
      <c r="G47" s="33">
        <v>685</v>
      </c>
      <c r="H47" s="19">
        <f t="shared" si="0"/>
        <v>0.87591240875912413</v>
      </c>
      <c r="I47" s="176"/>
      <c r="J47" s="21"/>
      <c r="K47" s="22">
        <f t="shared" si="2"/>
        <v>0</v>
      </c>
      <c r="L47" s="23">
        <f t="shared" si="3"/>
        <v>0</v>
      </c>
    </row>
    <row r="48" spans="2:12">
      <c r="B48" s="15"/>
      <c r="C48" s="16"/>
      <c r="D48" s="163" t="s">
        <v>172</v>
      </c>
      <c r="E48" s="134" t="s">
        <v>173</v>
      </c>
      <c r="F48" s="32" t="s">
        <v>174</v>
      </c>
      <c r="G48" s="33">
        <v>695</v>
      </c>
      <c r="H48" s="19">
        <f t="shared" si="0"/>
        <v>0.86330935251798557</v>
      </c>
      <c r="I48" s="176"/>
      <c r="J48" s="21"/>
      <c r="K48" s="22">
        <f t="shared" si="2"/>
        <v>0</v>
      </c>
      <c r="L48" s="23">
        <f t="shared" si="3"/>
        <v>0</v>
      </c>
    </row>
    <row r="49" spans="2:12">
      <c r="B49" s="15"/>
      <c r="C49" s="16"/>
      <c r="D49" s="163" t="s">
        <v>175</v>
      </c>
      <c r="E49" s="134"/>
      <c r="F49" s="32" t="s">
        <v>176</v>
      </c>
      <c r="G49" s="33">
        <v>710</v>
      </c>
      <c r="H49" s="19">
        <f t="shared" si="0"/>
        <v>0.84507042253521125</v>
      </c>
      <c r="I49" s="176"/>
      <c r="J49" s="21"/>
      <c r="K49" s="22">
        <f t="shared" si="2"/>
        <v>0</v>
      </c>
      <c r="L49" s="23">
        <f t="shared" si="3"/>
        <v>0</v>
      </c>
    </row>
    <row r="50" spans="2:12">
      <c r="B50" s="15"/>
      <c r="C50" s="16"/>
      <c r="D50" s="163" t="s">
        <v>177</v>
      </c>
      <c r="E50" s="134" t="s">
        <v>178</v>
      </c>
      <c r="F50" s="32" t="s">
        <v>179</v>
      </c>
      <c r="G50" s="33">
        <v>730</v>
      </c>
      <c r="H50" s="19">
        <f t="shared" si="0"/>
        <v>0.82191780821917804</v>
      </c>
      <c r="I50" s="176"/>
      <c r="J50" s="21"/>
      <c r="K50" s="22">
        <f t="shared" si="2"/>
        <v>0</v>
      </c>
      <c r="L50" s="23">
        <f t="shared" si="3"/>
        <v>0</v>
      </c>
    </row>
    <row r="51" spans="2:12">
      <c r="B51" s="15"/>
      <c r="C51" s="16"/>
      <c r="D51" s="163" t="s">
        <v>180</v>
      </c>
      <c r="E51" s="134" t="s">
        <v>181</v>
      </c>
      <c r="F51" s="32" t="s">
        <v>182</v>
      </c>
      <c r="G51" s="33">
        <v>740</v>
      </c>
      <c r="H51" s="19">
        <f t="shared" si="0"/>
        <v>0.81081081081081086</v>
      </c>
      <c r="I51" s="176"/>
      <c r="J51" s="21"/>
      <c r="K51" s="22">
        <f t="shared" si="2"/>
        <v>0</v>
      </c>
      <c r="L51" s="23">
        <f t="shared" si="3"/>
        <v>0</v>
      </c>
    </row>
    <row r="52" spans="2:12">
      <c r="B52" s="15"/>
      <c r="C52" s="16"/>
      <c r="D52" s="163" t="s">
        <v>183</v>
      </c>
      <c r="E52" s="134" t="s">
        <v>184</v>
      </c>
      <c r="F52" s="32" t="s">
        <v>185</v>
      </c>
      <c r="G52" s="33">
        <v>720</v>
      </c>
      <c r="H52" s="19">
        <f t="shared" si="0"/>
        <v>0.83333333333333337</v>
      </c>
      <c r="I52" s="176"/>
      <c r="J52" s="21"/>
      <c r="K52" s="22">
        <f t="shared" si="2"/>
        <v>0</v>
      </c>
      <c r="L52" s="23">
        <f t="shared" si="3"/>
        <v>0</v>
      </c>
    </row>
    <row r="53" spans="2:12">
      <c r="B53" s="15"/>
      <c r="C53" s="16"/>
      <c r="D53" s="25" t="s">
        <v>186</v>
      </c>
      <c r="E53" s="134"/>
      <c r="F53" s="32" t="s">
        <v>187</v>
      </c>
      <c r="G53" s="33">
        <v>781</v>
      </c>
      <c r="H53" s="19">
        <f t="shared" si="0"/>
        <v>0.76824583866837393</v>
      </c>
      <c r="I53" s="176"/>
      <c r="J53" s="21"/>
      <c r="K53" s="22">
        <f t="shared" si="2"/>
        <v>0</v>
      </c>
      <c r="L53" s="23">
        <f t="shared" si="3"/>
        <v>0</v>
      </c>
    </row>
    <row r="54" spans="2:12">
      <c r="B54" s="15"/>
      <c r="C54" s="16"/>
      <c r="D54" s="163" t="s">
        <v>188</v>
      </c>
      <c r="E54" s="134" t="s">
        <v>189</v>
      </c>
      <c r="F54" s="32" t="s">
        <v>190</v>
      </c>
      <c r="G54" s="33">
        <v>770</v>
      </c>
      <c r="H54" s="19">
        <f t="shared" si="0"/>
        <v>0.77922077922077926</v>
      </c>
      <c r="I54" s="176"/>
      <c r="J54" s="21"/>
      <c r="K54" s="22">
        <f t="shared" si="2"/>
        <v>0</v>
      </c>
      <c r="L54" s="23">
        <f t="shared" si="3"/>
        <v>0</v>
      </c>
    </row>
    <row r="55" spans="2:12">
      <c r="B55" s="15"/>
      <c r="C55" s="16"/>
      <c r="D55" s="163" t="s">
        <v>191</v>
      </c>
      <c r="E55" s="134" t="s">
        <v>192</v>
      </c>
      <c r="F55" s="32" t="s">
        <v>190</v>
      </c>
      <c r="G55" s="33">
        <v>770</v>
      </c>
      <c r="H55" s="19">
        <f t="shared" si="0"/>
        <v>0.77922077922077926</v>
      </c>
      <c r="I55" s="176"/>
      <c r="J55" s="21"/>
      <c r="K55" s="22">
        <f t="shared" si="2"/>
        <v>0</v>
      </c>
      <c r="L55" s="23">
        <f t="shared" si="3"/>
        <v>0</v>
      </c>
    </row>
    <row r="56" spans="2:12">
      <c r="B56" s="15"/>
      <c r="C56" s="16"/>
      <c r="D56" s="163" t="s">
        <v>193</v>
      </c>
      <c r="E56" s="134" t="s">
        <v>194</v>
      </c>
      <c r="F56" s="32" t="s">
        <v>187</v>
      </c>
      <c r="G56" s="33">
        <v>781</v>
      </c>
      <c r="H56" s="19">
        <f>600/G56</f>
        <v>0.76824583866837393</v>
      </c>
      <c r="I56" s="176"/>
      <c r="J56" s="21"/>
      <c r="K56" s="22">
        <f>IF(J56&gt;0,J56,0)</f>
        <v>0</v>
      </c>
      <c r="L56" s="23">
        <f t="shared" si="3"/>
        <v>0</v>
      </c>
    </row>
    <row r="57" spans="2:12">
      <c r="B57" s="15"/>
      <c r="C57" s="16"/>
      <c r="D57" s="163" t="s">
        <v>195</v>
      </c>
      <c r="E57" s="134" t="s">
        <v>196</v>
      </c>
      <c r="F57" s="32" t="s">
        <v>197</v>
      </c>
      <c r="G57" s="33">
        <v>785</v>
      </c>
      <c r="H57" s="19">
        <f>600/G57</f>
        <v>0.76433121019108285</v>
      </c>
      <c r="I57" s="176"/>
      <c r="J57" s="21"/>
      <c r="K57" s="22">
        <f>IF(J57&gt;0,J57,0)</f>
        <v>0</v>
      </c>
      <c r="L57" s="23">
        <f t="shared" si="3"/>
        <v>0</v>
      </c>
    </row>
    <row r="58" spans="2:12">
      <c r="B58" s="15"/>
      <c r="C58" s="16"/>
      <c r="D58" s="163" t="s">
        <v>198</v>
      </c>
      <c r="E58" s="134"/>
      <c r="F58" s="32" t="s">
        <v>199</v>
      </c>
      <c r="G58" s="33">
        <v>800</v>
      </c>
      <c r="H58" s="19">
        <f>600/G58</f>
        <v>0.75</v>
      </c>
      <c r="I58" s="176"/>
      <c r="J58" s="21"/>
      <c r="K58" s="22">
        <f>IF(J58&gt;0,J58,0)</f>
        <v>0</v>
      </c>
      <c r="L58" s="23">
        <f t="shared" si="3"/>
        <v>0</v>
      </c>
    </row>
    <row r="59" spans="2:12">
      <c r="B59" s="15"/>
      <c r="C59" s="16"/>
      <c r="D59" s="163" t="s">
        <v>200</v>
      </c>
      <c r="E59" s="134"/>
      <c r="F59" s="32" t="s">
        <v>190</v>
      </c>
      <c r="G59" s="33">
        <v>855</v>
      </c>
      <c r="H59" s="19">
        <f t="shared" si="0"/>
        <v>0.70175438596491224</v>
      </c>
      <c r="I59" s="176"/>
      <c r="J59" s="21"/>
      <c r="K59" s="22">
        <f t="shared" si="2"/>
        <v>0</v>
      </c>
      <c r="L59" s="23">
        <f t="shared" si="3"/>
        <v>0</v>
      </c>
    </row>
    <row r="60" spans="2:12">
      <c r="B60" s="15"/>
      <c r="C60" s="16"/>
      <c r="D60" s="163" t="s">
        <v>201</v>
      </c>
      <c r="E60" s="134"/>
      <c r="F60" s="32" t="s">
        <v>202</v>
      </c>
      <c r="G60" s="33">
        <v>740</v>
      </c>
      <c r="H60" s="19">
        <f t="shared" si="0"/>
        <v>0.81081081081081086</v>
      </c>
      <c r="I60" s="176"/>
      <c r="J60" s="21"/>
      <c r="K60" s="22">
        <f>IF(J60&gt;0,J60,0)</f>
        <v>0</v>
      </c>
      <c r="L60" s="23">
        <f t="shared" si="3"/>
        <v>0</v>
      </c>
    </row>
    <row r="61" spans="2:12" ht="14.25" thickBot="1">
      <c r="B61" s="35"/>
      <c r="C61" s="36"/>
      <c r="D61" s="173" t="s">
        <v>278</v>
      </c>
      <c r="E61" s="174"/>
      <c r="F61" s="175" t="s">
        <v>275</v>
      </c>
      <c r="G61" s="37">
        <v>660</v>
      </c>
      <c r="H61" s="38">
        <f t="shared" si="0"/>
        <v>0.90909090909090906</v>
      </c>
      <c r="I61" s="153"/>
      <c r="J61" s="21">
        <f t="shared" si="1"/>
        <v>0</v>
      </c>
      <c r="K61" s="39">
        <f t="shared" si="2"/>
        <v>0</v>
      </c>
      <c r="L61" s="40">
        <f t="shared" si="3"/>
        <v>0</v>
      </c>
    </row>
    <row r="63" spans="2:12" ht="15">
      <c r="D63" s="133"/>
    </row>
    <row r="64" spans="2:12">
      <c r="C64" t="s">
        <v>17</v>
      </c>
    </row>
    <row r="65" spans="3:5">
      <c r="C65" t="s">
        <v>18</v>
      </c>
      <c r="D65" t="s">
        <v>19</v>
      </c>
    </row>
    <row r="66" spans="3:5">
      <c r="C66" t="s">
        <v>20</v>
      </c>
      <c r="D66" t="s">
        <v>21</v>
      </c>
    </row>
    <row r="67" spans="3:5">
      <c r="C67" t="s">
        <v>22</v>
      </c>
      <c r="D67" t="s">
        <v>23</v>
      </c>
    </row>
    <row r="68" spans="3:5">
      <c r="E68" s="89" t="s">
        <v>64</v>
      </c>
    </row>
    <row r="69" spans="3:5">
      <c r="C69" t="s">
        <v>24</v>
      </c>
      <c r="D69" t="s">
        <v>25</v>
      </c>
    </row>
    <row r="70" spans="3:5">
      <c r="C70" t="s">
        <v>26</v>
      </c>
      <c r="D70" t="s">
        <v>27</v>
      </c>
    </row>
    <row r="71" spans="3:5">
      <c r="C71" t="s">
        <v>28</v>
      </c>
      <c r="D71" t="s">
        <v>29</v>
      </c>
    </row>
    <row r="72" spans="3:5">
      <c r="C72" t="s">
        <v>30</v>
      </c>
      <c r="D72" t="s">
        <v>31</v>
      </c>
    </row>
    <row r="73" spans="3:5">
      <c r="C73" t="s">
        <v>32</v>
      </c>
      <c r="D73" t="s">
        <v>33</v>
      </c>
    </row>
    <row r="74" spans="3:5">
      <c r="C74" t="s">
        <v>34</v>
      </c>
      <c r="D74" t="s">
        <v>35</v>
      </c>
    </row>
    <row r="75" spans="3:5">
      <c r="C75" t="s">
        <v>36</v>
      </c>
      <c r="D75" t="s">
        <v>37</v>
      </c>
    </row>
    <row r="76" spans="3:5">
      <c r="C76" t="s">
        <v>38</v>
      </c>
      <c r="D76" t="s">
        <v>39</v>
      </c>
    </row>
    <row r="77" spans="3:5">
      <c r="C77" t="s">
        <v>40</v>
      </c>
      <c r="D77" t="s">
        <v>41</v>
      </c>
    </row>
    <row r="79" spans="3:5">
      <c r="D79" t="s">
        <v>42</v>
      </c>
    </row>
  </sheetData>
  <mergeCells count="2">
    <mergeCell ref="B2:I2"/>
    <mergeCell ref="B3:D3"/>
  </mergeCells>
  <phoneticPr fontId="2"/>
  <hyperlinks>
    <hyperlink ref="E68" r:id="rId1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46"/>
  <sheetViews>
    <sheetView zoomScaleNormal="100" zoomScaleSheetLayoutView="100" workbookViewId="0">
      <pane ySplit="4" topLeftCell="A14" activePane="bottomLeft" state="frozen"/>
      <selection activeCell="B2" sqref="B2:D2"/>
      <selection pane="bottomLeft" activeCell="B2" sqref="B2:F2"/>
    </sheetView>
  </sheetViews>
  <sheetFormatPr defaultRowHeight="13.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</cols>
  <sheetData>
    <row r="2" spans="2:13" ht="17.25" customHeight="1">
      <c r="B2" s="330" t="s">
        <v>280</v>
      </c>
      <c r="C2" s="330"/>
      <c r="D2" s="330"/>
      <c r="E2" s="330"/>
      <c r="F2" s="330"/>
      <c r="G2" s="331" t="s">
        <v>43</v>
      </c>
      <c r="H2" s="331"/>
      <c r="I2" s="331"/>
      <c r="J2" s="331"/>
      <c r="K2" s="331"/>
      <c r="L2" s="331"/>
    </row>
    <row r="3" spans="2:13" ht="21" customHeight="1" thickBot="1">
      <c r="I3" s="320"/>
      <c r="K3" s="286"/>
      <c r="L3" s="336"/>
      <c r="M3" s="337"/>
    </row>
    <row r="4" spans="2:13" ht="14.25" thickBot="1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53" t="s">
        <v>51</v>
      </c>
      <c r="K4" s="205" t="s">
        <v>52</v>
      </c>
      <c r="L4" s="54" t="s">
        <v>53</v>
      </c>
      <c r="M4" s="55" t="s">
        <v>54</v>
      </c>
    </row>
    <row r="5" spans="2:13">
      <c r="B5" s="59"/>
      <c r="C5" s="60"/>
      <c r="D5" s="60" t="e">
        <f>'[1]レーティング計算書 (TSF)'!#REF!</f>
        <v>#REF!</v>
      </c>
      <c r="E5" s="60" t="e">
        <f>'[1]レーティング計算書 (TSF)'!#REF!</f>
        <v>#REF!</v>
      </c>
      <c r="F5" s="60" t="e">
        <f>'[1]レーティング計算書 (TSF)'!#REF!</f>
        <v>#REF!</v>
      </c>
      <c r="G5" s="33"/>
      <c r="H5" s="61"/>
      <c r="I5" s="62"/>
      <c r="J5" s="63"/>
      <c r="K5" s="206">
        <f t="shared" ref="K5:K34" si="0">G5+H5*G5+I5*G5+J5*G5</f>
        <v>0</v>
      </c>
      <c r="L5" s="19"/>
      <c r="M5" s="64"/>
    </row>
    <row r="6" spans="2:13">
      <c r="B6" s="15"/>
      <c r="C6" s="60"/>
      <c r="D6" s="60" t="str">
        <f>'[1]レーティング計算書 (TSF)'!D5</f>
        <v>せいりょうパラダイス</v>
      </c>
      <c r="E6" s="60" t="str">
        <f>'[1]レーティング計算書 (TSF)'!E5</f>
        <v>855</v>
      </c>
      <c r="F6" s="60" t="str">
        <f>'[1]レーティング計算書 (TSF)'!F5</f>
        <v>sp-27ms(solid3p)</v>
      </c>
      <c r="G6" s="33">
        <f>'[1]レーティング計算書 (TSF)'!G5</f>
        <v>850</v>
      </c>
      <c r="H6" s="165">
        <v>7.0000000000000007E-2</v>
      </c>
      <c r="I6" s="66">
        <v>0.05</v>
      </c>
      <c r="J6" s="67">
        <v>0</v>
      </c>
      <c r="K6" s="206">
        <f t="shared" si="0"/>
        <v>952</v>
      </c>
      <c r="L6" s="19">
        <f t="shared" ref="L6:L35" si="1">600/K6</f>
        <v>0.63025210084033612</v>
      </c>
      <c r="M6" s="68">
        <v>-0.06</v>
      </c>
    </row>
    <row r="7" spans="2:13">
      <c r="B7" s="15"/>
      <c r="C7" s="60"/>
      <c r="D7" s="60" t="str">
        <f>'[1]レーティング計算書 (TSF)'!D6</f>
        <v>ＩＳＥ-Ｖ</v>
      </c>
      <c r="E7" s="60" t="str">
        <f>'[1]レーティング計算書 (TSF)'!E6</f>
        <v>JST374</v>
      </c>
      <c r="F7" s="60" t="str">
        <f>'[1]レーティング計算書 (TSF)'!F6</f>
        <v>yamaha-31s LTD</v>
      </c>
      <c r="G7" s="33">
        <f>'[1]レーティング計算書 (TSF)'!G6</f>
        <v>677</v>
      </c>
      <c r="H7" s="165">
        <v>0.05</v>
      </c>
      <c r="I7" s="66">
        <v>0</v>
      </c>
      <c r="J7" s="67">
        <v>-0.02</v>
      </c>
      <c r="K7" s="206">
        <f t="shared" si="0"/>
        <v>697.31000000000006</v>
      </c>
      <c r="L7" s="19">
        <f t="shared" si="1"/>
        <v>0.8604494414249042</v>
      </c>
      <c r="M7" s="68">
        <v>0.03</v>
      </c>
    </row>
    <row r="8" spans="2:13">
      <c r="B8" s="15"/>
      <c r="C8" s="60"/>
      <c r="D8" s="60" t="str">
        <f>'[1]レーティング計算書 (TSF)'!D7</f>
        <v>ZIC ZACＩＩ</v>
      </c>
      <c r="E8" s="60" t="str">
        <f>'[1]レーティング計算書 (TSF)'!E7</f>
        <v>3256</v>
      </c>
      <c r="F8" s="60" t="str">
        <f>'[1]レーティング計算書 (TSF)'!F7</f>
        <v>yokoyama-30 P:B</v>
      </c>
      <c r="G8" s="33">
        <f>'[1]レーティング計算書 (TSF)'!G7</f>
        <v>695</v>
      </c>
      <c r="H8" s="65">
        <v>7.0000000000000007E-2</v>
      </c>
      <c r="I8" s="66">
        <v>0</v>
      </c>
      <c r="J8" s="67">
        <v>-0.02</v>
      </c>
      <c r="K8" s="206">
        <f t="shared" si="0"/>
        <v>729.75</v>
      </c>
      <c r="L8" s="19">
        <f t="shared" si="1"/>
        <v>0.8221993833504625</v>
      </c>
      <c r="M8" s="68">
        <v>0</v>
      </c>
    </row>
    <row r="9" spans="2:13">
      <c r="B9" s="15"/>
      <c r="C9" s="60"/>
      <c r="D9" s="60" t="str">
        <f>'[1]レーティング計算書 (TSF)'!D8</f>
        <v>ぐらんめーる</v>
      </c>
      <c r="E9" s="60" t="str">
        <f>'[1]レーティング計算書 (TSF)'!E8</f>
        <v>1993</v>
      </c>
      <c r="F9" s="60" t="str">
        <f>'[1]レーティング計算書 (TSF)'!F8</f>
        <v>st-27 P:B</v>
      </c>
      <c r="G9" s="33">
        <f>'[1]レーティング計算書 (TSF)'!G8</f>
        <v>738</v>
      </c>
      <c r="H9" s="316">
        <v>0.08</v>
      </c>
      <c r="I9" s="66">
        <v>0</v>
      </c>
      <c r="J9" s="67">
        <v>0</v>
      </c>
      <c r="K9" s="206">
        <f t="shared" si="0"/>
        <v>797.04</v>
      </c>
      <c r="L9" s="19">
        <f t="shared" si="1"/>
        <v>0.75278530563083412</v>
      </c>
      <c r="M9" s="68">
        <v>0</v>
      </c>
    </row>
    <row r="10" spans="2:13">
      <c r="B10" s="15"/>
      <c r="C10" s="60"/>
      <c r="D10" s="60" t="str">
        <f>'[1]レーティング計算書 (TSF)'!D9</f>
        <v>はやぶさ</v>
      </c>
      <c r="E10" s="60">
        <f>'[1]レーティング計算書 (TSF)'!E9</f>
        <v>0</v>
      </c>
      <c r="F10" s="60">
        <f>'[1]レーティング計算書 (TSF)'!F9</f>
        <v>0</v>
      </c>
      <c r="G10" s="33">
        <f>'[1]レーティング計算書 (TSF)'!G9</f>
        <v>0</v>
      </c>
      <c r="H10" s="65"/>
      <c r="I10" s="66"/>
      <c r="J10" s="67"/>
      <c r="K10" s="206">
        <f t="shared" si="0"/>
        <v>0</v>
      </c>
      <c r="L10" s="19"/>
      <c r="M10" s="68">
        <v>0</v>
      </c>
    </row>
    <row r="11" spans="2:13">
      <c r="B11" s="15"/>
      <c r="C11" s="60"/>
      <c r="D11" s="60" t="str">
        <f>'[1]レーティング計算書 (TSF)'!D10</f>
        <v>ＱＵＥＲＩＤＡ-ＺＥＲＯ</v>
      </c>
      <c r="E11" s="60" t="str">
        <f>'[1]レーティング計算書 (TSF)'!E10</f>
        <v>Q-0</v>
      </c>
      <c r="F11" s="60" t="str">
        <f>'[1]レーティング計算書 (TSF)'!F10</f>
        <v>Yamaha31ex</v>
      </c>
      <c r="G11" s="33">
        <f>'[1]レーティング計算書 (TSF)'!G10</f>
        <v>720</v>
      </c>
      <c r="H11" s="65">
        <v>0.05</v>
      </c>
      <c r="I11" s="66">
        <v>0</v>
      </c>
      <c r="J11" s="67">
        <v>0</v>
      </c>
      <c r="K11" s="206">
        <f t="shared" si="0"/>
        <v>756</v>
      </c>
      <c r="L11" s="19">
        <f t="shared" si="1"/>
        <v>0.79365079365079361</v>
      </c>
      <c r="M11" s="68">
        <v>-0.03</v>
      </c>
    </row>
    <row r="12" spans="2:13">
      <c r="B12" s="15"/>
      <c r="C12" s="60"/>
      <c r="D12" s="60" t="str">
        <f>'[1]レーティング計算書 (TSF)'!D11</f>
        <v>Ｏｎｌｙ-Ｙｏｕ２</v>
      </c>
      <c r="E12" s="60" t="str">
        <f>'[1]レーティング計算書 (TSF)'!E11</f>
        <v>3568</v>
      </c>
      <c r="F12" s="60" t="str">
        <f>'[1]レーティング計算書 (TSF)'!F11</f>
        <v>yamaha-30cII sh</v>
      </c>
      <c r="G12" s="33">
        <f>'[1]レーティング計算書 (TSF)'!G11</f>
        <v>725</v>
      </c>
      <c r="H12" s="165">
        <v>7.0000000000000007E-2</v>
      </c>
      <c r="I12" s="66">
        <v>0</v>
      </c>
      <c r="J12" s="67">
        <v>0</v>
      </c>
      <c r="K12" s="206">
        <f t="shared" si="0"/>
        <v>775.75</v>
      </c>
      <c r="L12" s="19">
        <f t="shared" si="1"/>
        <v>0.77344505317434742</v>
      </c>
      <c r="M12" s="68">
        <v>0</v>
      </c>
    </row>
    <row r="13" spans="2:13">
      <c r="B13" s="15"/>
      <c r="C13" s="60"/>
      <c r="D13" s="60" t="str">
        <f>'[1]レーティング計算書 (TSF)'!D12</f>
        <v>風の如く</v>
      </c>
      <c r="E13" s="60" t="str">
        <f>'[1]レーティング計算書 (TSF)'!E12</f>
        <v>6160</v>
      </c>
      <c r="F13" s="60" t="str">
        <f>'[1]レーティング計算書 (TSF)'!F12</f>
        <v>seam31II</v>
      </c>
      <c r="G13" s="33">
        <f>'[1]レーティング計算書 (TSF)'!G12</f>
        <v>648</v>
      </c>
      <c r="H13" s="65">
        <v>0.03</v>
      </c>
      <c r="I13" s="66">
        <v>0</v>
      </c>
      <c r="J13" s="67">
        <v>0</v>
      </c>
      <c r="K13" s="206">
        <f t="shared" si="0"/>
        <v>667.44</v>
      </c>
      <c r="L13" s="19">
        <f t="shared" si="1"/>
        <v>0.89895720963682124</v>
      </c>
      <c r="M13" s="68">
        <v>0.03</v>
      </c>
    </row>
    <row r="14" spans="2:13">
      <c r="B14" s="15"/>
      <c r="C14" s="60"/>
      <c r="D14" s="60" t="str">
        <f>'[1]レーティング計算書 (TSF)'!D13</f>
        <v>ＢＲＯＷＮ　ＳＵＧＡＲⅡ</v>
      </c>
      <c r="E14" s="60" t="str">
        <f>'[1]レーティング計算書 (TSF)'!E13</f>
        <v>6484</v>
      </c>
      <c r="F14" s="60" t="str">
        <f>'[1]レーティング計算書 (TSF)'!F13</f>
        <v>yokoyama29</v>
      </c>
      <c r="G14" s="33">
        <f>'[1]レーティング計算書 (TSF)'!G13</f>
        <v>720</v>
      </c>
      <c r="H14" s="165">
        <v>0.06</v>
      </c>
      <c r="I14" s="66">
        <v>0</v>
      </c>
      <c r="J14" s="67">
        <v>0</v>
      </c>
      <c r="K14" s="206">
        <f t="shared" si="0"/>
        <v>763.2</v>
      </c>
      <c r="L14" s="19">
        <f t="shared" si="1"/>
        <v>0.78616352201257855</v>
      </c>
      <c r="M14" s="68">
        <v>0</v>
      </c>
    </row>
    <row r="15" spans="2:13">
      <c r="B15" s="15"/>
      <c r="C15" s="60"/>
      <c r="D15" s="60" t="str">
        <f>'[1]レーティング計算書 (TSF)'!D14</f>
        <v>ＭＩＳＴＲＡＬ Ⅳ</v>
      </c>
      <c r="E15" s="60" t="str">
        <f>'[1]レーティング計算書 (TSF)'!E14</f>
        <v>2321</v>
      </c>
      <c r="F15" s="60" t="str">
        <f>'[1]レーティング計算書 (TSF)'!F14</f>
        <v>yamaha-31s</v>
      </c>
      <c r="G15" s="33">
        <f>'[1]レーティング計算書 (TSF)'!G14</f>
        <v>677</v>
      </c>
      <c r="H15" s="165">
        <v>0.06</v>
      </c>
      <c r="I15" s="66">
        <v>0</v>
      </c>
      <c r="J15" s="67">
        <v>-0.02</v>
      </c>
      <c r="K15" s="206">
        <f t="shared" si="0"/>
        <v>704.08</v>
      </c>
      <c r="L15" s="19">
        <f t="shared" si="1"/>
        <v>0.85217588910351094</v>
      </c>
      <c r="M15" s="68">
        <v>0.03</v>
      </c>
    </row>
    <row r="16" spans="2:13">
      <c r="B16" s="15"/>
      <c r="C16" s="60"/>
      <c r="D16" s="60" t="str">
        <f>'[1]レーティング計算書 (TSF)'!D15</f>
        <v>らくだ</v>
      </c>
      <c r="E16" s="60">
        <f>'[1]レーティング計算書 (TSF)'!E15</f>
        <v>0</v>
      </c>
      <c r="F16" s="60" t="str">
        <f>'[1]レーティング計算書 (TSF)'!F15</f>
        <v>CC32</v>
      </c>
      <c r="G16" s="33">
        <f>'[1]レーティング計算書 (TSF)'!G15</f>
        <v>780</v>
      </c>
      <c r="H16" s="165">
        <v>0.06</v>
      </c>
      <c r="I16" s="66">
        <v>0</v>
      </c>
      <c r="J16" s="67">
        <v>0</v>
      </c>
      <c r="K16" s="206">
        <f t="shared" si="0"/>
        <v>826.8</v>
      </c>
      <c r="L16" s="19">
        <f t="shared" si="1"/>
        <v>0.72568940493468803</v>
      </c>
      <c r="M16" s="68">
        <v>-0.06</v>
      </c>
    </row>
    <row r="17" spans="2:13">
      <c r="B17" s="15"/>
      <c r="C17" s="60"/>
      <c r="D17" s="60" t="str">
        <f>'[1]レーティング計算書 (TSF)'!D16</f>
        <v>ARMAZ</v>
      </c>
      <c r="E17" s="60" t="str">
        <f>'[1]レーティング計算書 (TSF)'!E16</f>
        <v>3602</v>
      </c>
      <c r="F17" s="60" t="str">
        <f>'[1]レーティング計算書 (TSF)'!F16</f>
        <v>Ｊ/Ｖ9.6ＣＲ</v>
      </c>
      <c r="G17" s="33">
        <f>'[1]レーティング計算書 (TSF)'!G16</f>
        <v>655</v>
      </c>
      <c r="H17" s="323">
        <v>0.05</v>
      </c>
      <c r="I17" s="66">
        <v>0</v>
      </c>
      <c r="J17" s="67">
        <v>-0.02</v>
      </c>
      <c r="K17" s="206">
        <f t="shared" si="0"/>
        <v>674.65</v>
      </c>
      <c r="L17" s="19">
        <f t="shared" si="1"/>
        <v>0.88935003335062623</v>
      </c>
      <c r="M17" s="68">
        <v>0.03</v>
      </c>
    </row>
    <row r="18" spans="2:13">
      <c r="B18" s="15"/>
      <c r="C18" s="60"/>
      <c r="D18" s="60" t="str">
        <f>'[1]レーティング計算書 (TSF)'!D17</f>
        <v>白砂</v>
      </c>
      <c r="E18" s="60" t="str">
        <f>'[1]レーティング計算書 (TSF)'!E17</f>
        <v>3903</v>
      </c>
      <c r="F18" s="60" t="str">
        <f>'[1]レーティング計算書 (TSF)'!F17</f>
        <v>Frendship32α</v>
      </c>
      <c r="G18" s="33">
        <f>'[1]レーティング計算書 (TSF)'!G17</f>
        <v>708</v>
      </c>
      <c r="H18" s="65">
        <v>0.06</v>
      </c>
      <c r="I18" s="66">
        <v>0</v>
      </c>
      <c r="J18" s="67">
        <v>0</v>
      </c>
      <c r="K18" s="206">
        <f t="shared" si="0"/>
        <v>750.48</v>
      </c>
      <c r="L18" s="19">
        <f t="shared" si="1"/>
        <v>0.79948832747041887</v>
      </c>
      <c r="M18" s="68">
        <v>0</v>
      </c>
    </row>
    <row r="19" spans="2:13">
      <c r="B19" s="15"/>
      <c r="C19" s="60"/>
      <c r="D19" s="60" t="str">
        <f>'[1]レーティング計算書 (TSF)'!D18</f>
        <v>ひねもすＩＶ</v>
      </c>
      <c r="E19" s="60" t="str">
        <f>'[1]レーティング計算書 (TSF)'!E18</f>
        <v>4983</v>
      </c>
      <c r="F19" s="60" t="str">
        <f>'[1]レーティング計算書 (TSF)'!F18</f>
        <v>J-35s</v>
      </c>
      <c r="G19" s="33">
        <f>'[1]レーティング計算書 (TSF)'!G18</f>
        <v>643</v>
      </c>
      <c r="H19" s="316">
        <v>0.06</v>
      </c>
      <c r="I19" s="66">
        <v>0</v>
      </c>
      <c r="J19" s="67">
        <v>0</v>
      </c>
      <c r="K19" s="206">
        <f t="shared" si="0"/>
        <v>681.58</v>
      </c>
      <c r="L19" s="19">
        <f t="shared" si="1"/>
        <v>0.8803075207605856</v>
      </c>
      <c r="M19" s="68">
        <v>0.03</v>
      </c>
    </row>
    <row r="20" spans="2:13">
      <c r="B20" s="15"/>
      <c r="C20" s="60"/>
      <c r="D20" s="60" t="str">
        <f>'[1]レーティング計算書 (TSF)'!D19</f>
        <v>ＣＡＲＥＳＳ-２</v>
      </c>
      <c r="E20" s="60" t="str">
        <f>'[1]レーティング計算書 (TSF)'!E19</f>
        <v>1515</v>
      </c>
      <c r="F20" s="60" t="str">
        <f>'[1]レーティング計算書 (TSF)'!F19</f>
        <v>yamaha-31s</v>
      </c>
      <c r="G20" s="33">
        <f>'[1]レーティング計算書 (TSF)'!G19</f>
        <v>677</v>
      </c>
      <c r="H20" s="165">
        <v>0.06</v>
      </c>
      <c r="I20" s="66">
        <v>0</v>
      </c>
      <c r="J20" s="67">
        <v>-0.02</v>
      </c>
      <c r="K20" s="206">
        <f t="shared" si="0"/>
        <v>704.08</v>
      </c>
      <c r="L20" s="19">
        <f t="shared" si="1"/>
        <v>0.85217588910351094</v>
      </c>
      <c r="M20" s="68">
        <v>0.03</v>
      </c>
    </row>
    <row r="21" spans="2:13">
      <c r="B21" s="15"/>
      <c r="C21" s="60"/>
      <c r="D21" s="60" t="str">
        <f>'[1]レーティング計算書 (TSF)'!D20</f>
        <v>ＱＵＥＲＩＤＡ</v>
      </c>
      <c r="E21" s="60" t="str">
        <f>'[1]レーティング計算書 (TSF)'!E20</f>
        <v>210</v>
      </c>
      <c r="F21" s="60" t="str">
        <f>'[1]レーティング計算書 (TSF)'!F20</f>
        <v>fre-31</v>
      </c>
      <c r="G21" s="33">
        <f>'[1]レーティング計算書 (TSF)'!G20</f>
        <v>663</v>
      </c>
      <c r="H21" s="65">
        <v>0.04</v>
      </c>
      <c r="I21" s="66">
        <v>0</v>
      </c>
      <c r="J21" s="67">
        <v>-0.02</v>
      </c>
      <c r="K21" s="206">
        <f t="shared" si="0"/>
        <v>676.26</v>
      </c>
      <c r="L21" s="19">
        <f t="shared" si="1"/>
        <v>0.88723272114275575</v>
      </c>
      <c r="M21" s="68">
        <v>0.03</v>
      </c>
    </row>
    <row r="22" spans="2:13">
      <c r="B22" s="15"/>
      <c r="C22" s="60"/>
      <c r="D22" s="60" t="str">
        <f>'[1]レーティング計算書 (TSF)'!D21</f>
        <v>アルバトロスⅡ</v>
      </c>
      <c r="E22" s="60" t="str">
        <f>'[1]レーティング計算書 (TSF)'!E21</f>
        <v>3226</v>
      </c>
      <c r="F22" s="60" t="str">
        <f>'[1]レーティング計算書 (TSF)'!F21</f>
        <v>yamaha30sⅡ</v>
      </c>
      <c r="G22" s="33">
        <f>'[1]レーティング計算書 (TSF)'!G21</f>
        <v>710</v>
      </c>
      <c r="H22" s="65">
        <v>0.06</v>
      </c>
      <c r="I22" s="66">
        <v>0</v>
      </c>
      <c r="J22" s="67">
        <v>0</v>
      </c>
      <c r="K22" s="206">
        <f>G22+H22*G22+I22*G22+J22*G22</f>
        <v>752.6</v>
      </c>
      <c r="L22" s="19">
        <f t="shared" si="1"/>
        <v>0.79723624767472756</v>
      </c>
      <c r="M22" s="68">
        <v>0</v>
      </c>
    </row>
    <row r="23" spans="2:13">
      <c r="B23" s="15"/>
      <c r="C23" s="60"/>
      <c r="D23" s="60" t="str">
        <f>'[1]レーティング計算書 (TSF)'!D22</f>
        <v>ＭＹＭＹ</v>
      </c>
      <c r="E23" s="60">
        <f>'[1]レーティング計算書 (TSF)'!E22</f>
        <v>0</v>
      </c>
      <c r="F23" s="60" t="str">
        <f>'[1]レーティング計算書 (TSF)'!F22</f>
        <v>yamaha-26c(solid2p)</v>
      </c>
      <c r="G23" s="33">
        <f>'[1]レーティング計算書 (TSF)'!G22</f>
        <v>780</v>
      </c>
      <c r="H23" s="65">
        <v>0.05</v>
      </c>
      <c r="I23" s="66">
        <v>0.03</v>
      </c>
      <c r="J23" s="67">
        <v>0</v>
      </c>
      <c r="K23" s="206">
        <f t="shared" si="0"/>
        <v>842.4</v>
      </c>
      <c r="L23" s="19">
        <f t="shared" si="1"/>
        <v>0.71225071225071224</v>
      </c>
      <c r="M23" s="68">
        <v>-0.03</v>
      </c>
    </row>
    <row r="24" spans="2:13">
      <c r="B24" s="15"/>
      <c r="C24" s="60"/>
      <c r="D24" s="60" t="str">
        <f>'[1]レーティング計算書 (TSF)'!D23</f>
        <v>コロ助</v>
      </c>
      <c r="E24" s="60">
        <f>'[1]レーティング計算書 (TSF)'!E23</f>
        <v>0</v>
      </c>
      <c r="F24" s="60" t="str">
        <f>'[1]レーティング計算書 (TSF)'!F23</f>
        <v>Cataｌina30</v>
      </c>
      <c r="G24" s="33">
        <f>'[1]レーティング計算書 (TSF)'!G23</f>
        <v>780</v>
      </c>
      <c r="H24" s="65">
        <v>0.06</v>
      </c>
      <c r="I24" s="66">
        <v>0.05</v>
      </c>
      <c r="J24" s="67">
        <v>0</v>
      </c>
      <c r="K24" s="206">
        <f t="shared" si="0"/>
        <v>865.8</v>
      </c>
      <c r="L24" s="19">
        <f t="shared" si="1"/>
        <v>0.693000693000693</v>
      </c>
      <c r="M24" s="68">
        <v>0</v>
      </c>
    </row>
    <row r="25" spans="2:13">
      <c r="B25" s="15"/>
      <c r="C25" s="60"/>
      <c r="D25" s="60" t="str">
        <f>'[1]レーティング計算書 (TSF)'!D24</f>
        <v>ＳＡＴＡ Ⅲ</v>
      </c>
      <c r="E25" s="60" t="str">
        <f>'[1]レーティング計算書 (TSF)'!E24</f>
        <v>JST314</v>
      </c>
      <c r="F25" s="60" t="str">
        <f>'[1]レーティング計算書 (TSF)'!F24</f>
        <v>joylack26 P:B</v>
      </c>
      <c r="G25" s="33">
        <f>'[1]レーティング計算書 (TSF)'!G24</f>
        <v>740</v>
      </c>
      <c r="H25" s="316">
        <v>0.08</v>
      </c>
      <c r="I25" s="66">
        <v>0</v>
      </c>
      <c r="J25" s="67">
        <v>0</v>
      </c>
      <c r="K25" s="206">
        <f t="shared" si="0"/>
        <v>799.2</v>
      </c>
      <c r="L25" s="19">
        <f t="shared" si="1"/>
        <v>0.75075075075075071</v>
      </c>
      <c r="M25" s="68">
        <v>0</v>
      </c>
    </row>
    <row r="26" spans="2:13">
      <c r="B26" s="15"/>
      <c r="C26" s="60"/>
      <c r="D26" s="60" t="str">
        <f>'[1]レーティング計算書 (TSF)'!D25</f>
        <v>雲</v>
      </c>
      <c r="E26" s="60">
        <f>'[1]レーティング計算書 (TSF)'!E25</f>
        <v>0</v>
      </c>
      <c r="F26" s="60" t="str">
        <f>'[1]レーティング計算書 (TSF)'!F25</f>
        <v>dp-26(solid2p)</v>
      </c>
      <c r="G26" s="33">
        <f>'[1]レーティング計算書 (TSF)'!G25</f>
        <v>780</v>
      </c>
      <c r="H26" s="65"/>
      <c r="I26" s="66">
        <v>0.03</v>
      </c>
      <c r="J26" s="67">
        <v>0</v>
      </c>
      <c r="K26" s="206">
        <f t="shared" si="0"/>
        <v>803.4</v>
      </c>
      <c r="L26" s="19">
        <f t="shared" si="1"/>
        <v>0.74682598954443613</v>
      </c>
      <c r="M26" s="68">
        <v>0</v>
      </c>
    </row>
    <row r="27" spans="2:13">
      <c r="B27" s="15"/>
      <c r="C27" s="60"/>
      <c r="D27" s="60" t="str">
        <f>'[1]レーティング計算書 (TSF)'!D26</f>
        <v>シャチ二世</v>
      </c>
      <c r="E27" s="60" t="str">
        <f>'[1]レーティング計算書 (TSF)'!E26</f>
        <v>1859</v>
      </c>
      <c r="F27" s="60" t="str">
        <f>'[1]レーティング計算書 (TSF)'!F26</f>
        <v>canal-30(solid3p)</v>
      </c>
      <c r="G27" s="33">
        <f>'[1]レーティング計算書 (TSF)'!G26</f>
        <v>780</v>
      </c>
      <c r="H27" s="165">
        <v>0.09</v>
      </c>
      <c r="I27" s="66">
        <v>0.05</v>
      </c>
      <c r="J27" s="67">
        <v>0</v>
      </c>
      <c r="K27" s="206">
        <f t="shared" si="0"/>
        <v>889.2</v>
      </c>
      <c r="L27" s="19">
        <f t="shared" si="1"/>
        <v>0.67476383265856943</v>
      </c>
      <c r="M27" s="68">
        <v>-0.03</v>
      </c>
    </row>
    <row r="28" spans="2:13">
      <c r="B28" s="15"/>
      <c r="C28" s="60"/>
      <c r="D28" s="60" t="str">
        <f>'[1]レーティング計算書 (TSF)'!D27</f>
        <v>志摩</v>
      </c>
      <c r="E28" s="60">
        <f>'[1]レーティング計算書 (TSF)'!E27</f>
        <v>1129</v>
      </c>
      <c r="F28" s="60" t="str">
        <f>'[1]レーティング計算書 (TSF)'!F27</f>
        <v>Arpege30</v>
      </c>
      <c r="G28" s="33">
        <f>'[1]レーティング計算書 (TSF)'!G27</f>
        <v>740</v>
      </c>
      <c r="H28" s="65">
        <v>0.09</v>
      </c>
      <c r="I28" s="66">
        <v>0</v>
      </c>
      <c r="J28" s="67">
        <v>0</v>
      </c>
      <c r="K28" s="206">
        <f t="shared" si="0"/>
        <v>806.6</v>
      </c>
      <c r="L28" s="19">
        <f t="shared" si="1"/>
        <v>0.74386312918423003</v>
      </c>
      <c r="M28" s="68">
        <v>0</v>
      </c>
    </row>
    <row r="29" spans="2:13">
      <c r="B29" s="15"/>
      <c r="C29" s="60"/>
      <c r="D29" s="60" t="str">
        <f>'[1]レーティング計算書 (TSF)'!D28</f>
        <v>ＦＯＲＴＥ</v>
      </c>
      <c r="E29" s="60" t="str">
        <f>'[1]レーティング計算書 (TSF)'!E28</f>
        <v>4167</v>
      </c>
      <c r="F29" s="60" t="str">
        <f>'[1]レーティング計算書 (TSF)'!F28</f>
        <v>yokoyama-30sr P:B</v>
      </c>
      <c r="G29" s="33">
        <f>'[1]レーティング計算書 (TSF)'!G28</f>
        <v>677</v>
      </c>
      <c r="H29" s="65">
        <v>0.06</v>
      </c>
      <c r="I29" s="66">
        <v>0</v>
      </c>
      <c r="J29" s="67">
        <v>-0.02</v>
      </c>
      <c r="K29" s="206">
        <f t="shared" si="0"/>
        <v>704.08</v>
      </c>
      <c r="L29" s="19">
        <f t="shared" si="1"/>
        <v>0.85217588910351094</v>
      </c>
      <c r="M29" s="68">
        <v>0.03</v>
      </c>
    </row>
    <row r="30" spans="2:13">
      <c r="B30" s="15"/>
      <c r="C30" s="60"/>
      <c r="D30" s="60" t="str">
        <f>'[1]レーティング計算書 (TSF)'!D29</f>
        <v>ＣｏｏＣｏｏ　Ｓｉｘ</v>
      </c>
      <c r="E30" s="60" t="str">
        <f>'[1]レーティング計算書 (TSF)'!E29</f>
        <v>6363</v>
      </c>
      <c r="F30" s="60" t="str">
        <f>'[1]レーティング計算書 (TSF)'!F29</f>
        <v>Dehler36SQ</v>
      </c>
      <c r="G30" s="33">
        <f>'[1]レーティング計算書 (TSF)'!G29</f>
        <v>640</v>
      </c>
      <c r="H30" s="65">
        <v>0.02</v>
      </c>
      <c r="I30" s="66">
        <v>0</v>
      </c>
      <c r="J30" s="67">
        <v>-0.02</v>
      </c>
      <c r="K30" s="206">
        <f t="shared" si="0"/>
        <v>640</v>
      </c>
      <c r="L30" s="19">
        <f t="shared" si="1"/>
        <v>0.9375</v>
      </c>
      <c r="M30" s="68">
        <v>0.03</v>
      </c>
    </row>
    <row r="31" spans="2:13">
      <c r="B31" s="15"/>
      <c r="C31" s="60"/>
      <c r="D31" s="60" t="str">
        <f>'[1]レーティング計算書 (TSF)'!D30</f>
        <v>ＨＩＢＩＳＣＵＳ-Ⅲ</v>
      </c>
      <c r="E31" s="60" t="str">
        <f>'[1]レーティング計算書 (TSF)'!E30</f>
        <v>2762</v>
      </c>
      <c r="F31" s="60" t="str">
        <f>'[1]レーティング計算書 (TSF)'!F30</f>
        <v>swing-34</v>
      </c>
      <c r="G31" s="33">
        <f>'[1]レーティング計算書 (TSF)'!G30</f>
        <v>658</v>
      </c>
      <c r="H31" s="165">
        <v>0.06</v>
      </c>
      <c r="I31" s="66">
        <v>0</v>
      </c>
      <c r="J31" s="67">
        <v>-0.02</v>
      </c>
      <c r="K31" s="206">
        <f t="shared" si="0"/>
        <v>684.32</v>
      </c>
      <c r="L31" s="19">
        <f t="shared" si="1"/>
        <v>0.8767827916764086</v>
      </c>
      <c r="M31" s="68">
        <v>0.03</v>
      </c>
    </row>
    <row r="32" spans="2:13">
      <c r="B32" s="15"/>
      <c r="C32" s="60"/>
      <c r="D32" s="60" t="str">
        <f>'[1]レーティング計算書 (TSF)'!D31</f>
        <v>めいとく丸</v>
      </c>
      <c r="E32" s="60">
        <f>'[1]レーティング計算書 (TSF)'!E31</f>
        <v>0</v>
      </c>
      <c r="F32" s="60">
        <f>'[1]レーティング計算書 (TSF)'!F31</f>
        <v>0</v>
      </c>
      <c r="G32" s="33">
        <f>'[1]レーティング計算書 (TSF)'!G31</f>
        <v>0</v>
      </c>
      <c r="H32" s="65"/>
      <c r="I32" s="66"/>
      <c r="J32" s="67"/>
      <c r="K32" s="206">
        <f t="shared" si="0"/>
        <v>0</v>
      </c>
      <c r="L32" s="19"/>
      <c r="M32" s="68">
        <v>0.03</v>
      </c>
    </row>
    <row r="33" spans="2:13">
      <c r="B33" s="15"/>
      <c r="C33" s="60"/>
      <c r="D33" s="60" t="str">
        <f>'[1]レーティング計算書 (TSF)'!D32</f>
        <v>美州</v>
      </c>
      <c r="E33" s="60" t="str">
        <f>'[1]レーティング計算書 (TSF)'!E32</f>
        <v>1987</v>
      </c>
      <c r="F33" s="60" t="str">
        <f>'[1]レーティング計算書 (TSF)'!F32</f>
        <v>nis-30(sold3p)</v>
      </c>
      <c r="G33" s="33">
        <f>'[1]レーティング計算書 (TSF)'!G32</f>
        <v>715</v>
      </c>
      <c r="H33" s="324">
        <v>7.0000000000000007E-2</v>
      </c>
      <c r="I33" s="66">
        <v>0.05</v>
      </c>
      <c r="J33" s="67">
        <v>0</v>
      </c>
      <c r="K33" s="206">
        <f t="shared" si="0"/>
        <v>800.8</v>
      </c>
      <c r="L33" s="19">
        <f t="shared" si="1"/>
        <v>0.7492507492507493</v>
      </c>
      <c r="M33" s="68">
        <v>0</v>
      </c>
    </row>
    <row r="34" spans="2:13">
      <c r="B34" s="15"/>
      <c r="C34" s="60"/>
      <c r="D34" s="60" t="str">
        <f>'[1]レーティング計算書 (TSF)'!D33</f>
        <v>ＳＫＹ　ＴＩＭＥ</v>
      </c>
      <c r="E34" s="60">
        <f>'[1]レーティング計算書 (TSF)'!E33</f>
        <v>0</v>
      </c>
      <c r="F34" s="60" t="str">
        <f>'[1]レーティング計算書 (TSF)'!F33</f>
        <v>SK25</v>
      </c>
      <c r="G34" s="33">
        <f>'[1]レーティング計算書 (TSF)'!G33</f>
        <v>785</v>
      </c>
      <c r="H34" s="65"/>
      <c r="I34" s="66">
        <v>0.05</v>
      </c>
      <c r="J34" s="67">
        <v>0</v>
      </c>
      <c r="K34" s="206">
        <f t="shared" si="0"/>
        <v>824.25</v>
      </c>
      <c r="L34" s="19">
        <f t="shared" si="1"/>
        <v>0.7279344858962693</v>
      </c>
      <c r="M34" s="68">
        <v>-0.03</v>
      </c>
    </row>
    <row r="35" spans="2:13">
      <c r="B35" s="15"/>
      <c r="C35" s="60"/>
      <c r="D35" s="60" t="str">
        <f>'[1]レーティング計算書 (TSF)'!D34</f>
        <v>Ｐｅｒｋｙ　Ｐｅｔｅｒ</v>
      </c>
      <c r="E35" s="60">
        <f>'[1]レーティング計算書 (TSF)'!E34</f>
        <v>0</v>
      </c>
      <c r="F35" s="60" t="str">
        <f>'[1]レーティング計算書 (TSF)'!F34</f>
        <v>dp-33c</v>
      </c>
      <c r="G35" s="33">
        <f>'[1]レーティング計算書 (TSF)'!G34</f>
        <v>695</v>
      </c>
      <c r="H35" s="65">
        <v>0.08</v>
      </c>
      <c r="I35" s="66">
        <v>0</v>
      </c>
      <c r="J35" s="67">
        <v>0</v>
      </c>
      <c r="K35" s="206">
        <f t="shared" ref="K35:K41" si="2">G35+H35*G35+I35*G35+J35*G35</f>
        <v>750.6</v>
      </c>
      <c r="L35" s="19">
        <f t="shared" si="1"/>
        <v>0.79936051159072741</v>
      </c>
      <c r="M35" s="69">
        <v>0</v>
      </c>
    </row>
    <row r="36" spans="2:13">
      <c r="B36" s="25"/>
      <c r="C36" s="60"/>
      <c r="D36" s="60" t="str">
        <f>'[1]レーティング計算書 (TSF)'!D35</f>
        <v>センスオブワンダー</v>
      </c>
      <c r="E36" s="60">
        <f>'[1]レーティング計算書 (TSF)'!E35</f>
        <v>0</v>
      </c>
      <c r="F36" s="60">
        <f>'[1]レーティング計算書 (TSF)'!F35</f>
        <v>0</v>
      </c>
      <c r="G36" s="33">
        <f>'[1]レーティング計算書 (TSF)'!G35</f>
        <v>0</v>
      </c>
      <c r="H36" s="70"/>
      <c r="I36" s="71"/>
      <c r="J36" s="72"/>
      <c r="K36" s="206">
        <f t="shared" si="2"/>
        <v>0</v>
      </c>
      <c r="L36" s="19"/>
      <c r="M36" s="68">
        <v>0</v>
      </c>
    </row>
    <row r="37" spans="2:13">
      <c r="B37" s="15"/>
      <c r="C37" s="60"/>
      <c r="D37" s="60" t="str">
        <f>'[1]レーティング計算書 (TSF)'!D36</f>
        <v>MISTRAL V</v>
      </c>
      <c r="E37" s="60">
        <f>'[1]レーティング計算書 (TSF)'!E36</f>
        <v>0</v>
      </c>
      <c r="F37" s="60">
        <f>'[1]レーティング計算書 (TSF)'!F36</f>
        <v>0</v>
      </c>
      <c r="G37" s="33">
        <f>'[1]レーティング計算書 (TSF)'!G36</f>
        <v>0</v>
      </c>
      <c r="H37" s="70"/>
      <c r="I37" s="71"/>
      <c r="J37" s="72"/>
      <c r="K37" s="206">
        <f t="shared" si="2"/>
        <v>0</v>
      </c>
      <c r="L37" s="19"/>
      <c r="M37" s="68"/>
    </row>
    <row r="38" spans="2:13">
      <c r="B38" s="15"/>
      <c r="C38" s="60"/>
      <c r="D38" s="60" t="str">
        <f>'[1]レーティング計算書 (TSF)'!D37</f>
        <v>汐音</v>
      </c>
      <c r="E38" s="60">
        <f>'[1]レーティング計算書 (TSF)'!E37</f>
        <v>0</v>
      </c>
      <c r="F38" s="60" t="str">
        <f>'[1]レーティング計算書 (TSF)'!F37</f>
        <v>CC30</v>
      </c>
      <c r="G38" s="33">
        <f>'[1]レーティング計算書 (TSF)'!G37</f>
        <v>0</v>
      </c>
      <c r="H38" s="70"/>
      <c r="I38" s="71"/>
      <c r="J38" s="72"/>
      <c r="K38" s="206">
        <f t="shared" si="2"/>
        <v>0</v>
      </c>
      <c r="L38" s="19"/>
      <c r="M38" s="68"/>
    </row>
    <row r="39" spans="2:13">
      <c r="B39" s="15"/>
      <c r="C39" s="60"/>
      <c r="D39" s="60" t="str">
        <f>'[1]レーティング計算書 (TSF)'!D38</f>
        <v>凛</v>
      </c>
      <c r="E39" s="60">
        <f>'[1]レーティング計算書 (TSF)'!E38</f>
        <v>0</v>
      </c>
      <c r="F39" s="60" t="str">
        <f>'[1]レーティング計算書 (TSF)'!F38</f>
        <v>ﾊﾟｲｵﾆｱ10(30ft)</v>
      </c>
      <c r="G39" s="33">
        <f>'[1]レーティング計算書 (TSF)'!G38</f>
        <v>0</v>
      </c>
      <c r="H39" s="70"/>
      <c r="I39" s="71"/>
      <c r="J39" s="72"/>
      <c r="K39" s="206">
        <f t="shared" si="2"/>
        <v>0</v>
      </c>
      <c r="L39" s="19"/>
      <c r="M39" s="68"/>
    </row>
    <row r="40" spans="2:13">
      <c r="B40" s="15"/>
      <c r="C40" s="60"/>
      <c r="D40" s="60" t="str">
        <f>'[1]レーティング計算書 (TSF)'!D39</f>
        <v>蓮真</v>
      </c>
      <c r="E40" s="60">
        <f>'[1]レーティング計算書 (TSF)'!E39</f>
        <v>0</v>
      </c>
      <c r="F40" s="60" t="str">
        <f>'[1]レーティング計算書 (TSF)'!F39</f>
        <v>ｽｲﾝｸﾞ34</v>
      </c>
      <c r="G40" s="33">
        <f>'[1]レーティング計算書 (TSF)'!G39</f>
        <v>658</v>
      </c>
      <c r="H40" s="316">
        <v>0.06</v>
      </c>
      <c r="I40" s="66">
        <v>0</v>
      </c>
      <c r="J40" s="67">
        <v>0</v>
      </c>
      <c r="K40" s="206">
        <f t="shared" si="2"/>
        <v>697.48</v>
      </c>
      <c r="L40" s="19">
        <f>600/K40</f>
        <v>0.86023972013534433</v>
      </c>
      <c r="M40" s="68">
        <v>0.03</v>
      </c>
    </row>
    <row r="41" spans="2:13" ht="14.25" thickBot="1">
      <c r="B41" s="35"/>
      <c r="C41" s="86"/>
      <c r="D41" s="86" t="str">
        <f>'[1]レーティング計算書 (TSF)'!D40</f>
        <v>マサ</v>
      </c>
      <c r="E41" s="86">
        <f>'[1]レーティング計算書 (TSF)'!E40</f>
        <v>0</v>
      </c>
      <c r="F41" s="86" t="str">
        <f>'[1]レーティング計算書 (TSF)'!F40</f>
        <v>ﾏﾙﾃﾞィ25(ヤマハ）</v>
      </c>
      <c r="G41" s="37">
        <f>'[1]レーティング計算書 (TSF)'!G40</f>
        <v>0</v>
      </c>
      <c r="H41" s="73"/>
      <c r="I41" s="74"/>
      <c r="J41" s="75"/>
      <c r="K41" s="207">
        <f t="shared" si="2"/>
        <v>0</v>
      </c>
      <c r="L41" s="38"/>
      <c r="M41" s="287"/>
    </row>
    <row r="43" spans="2:13">
      <c r="B43" s="87" t="s">
        <v>59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 t="s">
        <v>60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 t="s">
        <v>61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 t="s">
        <v>62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2" sqref="B2:D2"/>
    </sheetView>
  </sheetViews>
  <sheetFormatPr defaultRowHeight="13.5"/>
  <cols>
    <col min="1" max="1" width="17.5" customWidth="1"/>
    <col min="2" max="2" width="17.25" customWidth="1"/>
    <col min="3" max="3" width="16" customWidth="1"/>
    <col min="4" max="4" width="14" customWidth="1"/>
  </cols>
  <sheetData>
    <row r="1" spans="1:5">
      <c r="D1" s="76"/>
    </row>
    <row r="2" spans="1:5" ht="18.75">
      <c r="A2" s="77"/>
      <c r="B2" s="77"/>
      <c r="C2" s="77"/>
      <c r="D2" s="78"/>
    </row>
    <row r="3" spans="1:5" ht="18" thickBot="1">
      <c r="A3" s="79"/>
      <c r="B3" s="80" t="s">
        <v>279</v>
      </c>
      <c r="C3" s="79"/>
      <c r="D3" s="79"/>
      <c r="E3" s="105"/>
    </row>
    <row r="4" spans="1:5" ht="14.25" thickBot="1">
      <c r="B4" s="81" t="s">
        <v>203</v>
      </c>
      <c r="C4" s="82" t="s">
        <v>204</v>
      </c>
      <c r="D4" s="83" t="s">
        <v>47</v>
      </c>
      <c r="E4" s="84" t="s">
        <v>48</v>
      </c>
    </row>
    <row r="5" spans="1:5">
      <c r="A5">
        <v>1</v>
      </c>
      <c r="B5" s="106" t="s">
        <v>153</v>
      </c>
      <c r="C5" s="136" t="s">
        <v>154</v>
      </c>
      <c r="D5" s="107" t="s">
        <v>155</v>
      </c>
      <c r="E5" s="108">
        <v>640</v>
      </c>
    </row>
    <row r="6" spans="1:5">
      <c r="A6">
        <v>2</v>
      </c>
      <c r="B6" s="109" t="s">
        <v>156</v>
      </c>
      <c r="C6" s="137" t="s">
        <v>157</v>
      </c>
      <c r="D6" s="110" t="s">
        <v>158</v>
      </c>
      <c r="E6" s="111">
        <v>655</v>
      </c>
    </row>
    <row r="7" spans="1:5">
      <c r="A7">
        <v>3</v>
      </c>
      <c r="B7" s="109" t="s">
        <v>159</v>
      </c>
      <c r="C7" s="137">
        <v>3663</v>
      </c>
      <c r="D7" s="110" t="s">
        <v>161</v>
      </c>
      <c r="E7" s="111">
        <v>710</v>
      </c>
    </row>
    <row r="8" spans="1:5">
      <c r="A8">
        <v>4</v>
      </c>
      <c r="B8" s="109" t="s">
        <v>162</v>
      </c>
      <c r="C8" s="137" t="s">
        <v>163</v>
      </c>
      <c r="D8" s="110" t="s">
        <v>164</v>
      </c>
      <c r="E8" s="112">
        <v>665</v>
      </c>
    </row>
    <row r="9" spans="1:5" ht="14.25" thickBot="1">
      <c r="A9">
        <v>5</v>
      </c>
      <c r="B9" s="113" t="s">
        <v>165</v>
      </c>
      <c r="C9" s="138" t="s">
        <v>166</v>
      </c>
      <c r="D9" s="114" t="s">
        <v>167</v>
      </c>
      <c r="E9" s="115">
        <v>677</v>
      </c>
    </row>
    <row r="10" spans="1:5" ht="14.25" thickTop="1">
      <c r="A10">
        <v>6</v>
      </c>
      <c r="B10" s="116" t="s">
        <v>177</v>
      </c>
      <c r="C10" s="139" t="s">
        <v>178</v>
      </c>
      <c r="D10" s="117" t="s">
        <v>179</v>
      </c>
      <c r="E10" s="118">
        <v>730</v>
      </c>
    </row>
    <row r="11" spans="1:5" ht="14.25" thickBot="1">
      <c r="A11">
        <v>7</v>
      </c>
      <c r="B11" s="113" t="s">
        <v>175</v>
      </c>
      <c r="C11" s="138"/>
      <c r="D11" s="114" t="s">
        <v>176</v>
      </c>
      <c r="E11" s="115">
        <v>710</v>
      </c>
    </row>
    <row r="12" spans="1:5" ht="14.25" thickTop="1">
      <c r="A12">
        <v>8</v>
      </c>
      <c r="B12" s="109" t="s">
        <v>191</v>
      </c>
      <c r="C12" s="137" t="s">
        <v>192</v>
      </c>
      <c r="D12" s="110" t="s">
        <v>190</v>
      </c>
      <c r="E12" s="111">
        <v>770</v>
      </c>
    </row>
    <row r="13" spans="1:5">
      <c r="A13">
        <v>9</v>
      </c>
      <c r="B13" s="109" t="s">
        <v>195</v>
      </c>
      <c r="C13" s="137" t="s">
        <v>196</v>
      </c>
      <c r="D13" s="110" t="s">
        <v>197</v>
      </c>
      <c r="E13" s="111">
        <v>785</v>
      </c>
    </row>
    <row r="14" spans="1:5">
      <c r="A14">
        <v>10</v>
      </c>
      <c r="B14" s="116" t="s">
        <v>193</v>
      </c>
      <c r="C14" s="146" t="s">
        <v>194</v>
      </c>
      <c r="D14" s="117" t="s">
        <v>187</v>
      </c>
      <c r="E14" s="118">
        <v>781</v>
      </c>
    </row>
    <row r="15" spans="1:5">
      <c r="A15">
        <v>11</v>
      </c>
      <c r="B15" s="116" t="s">
        <v>186</v>
      </c>
      <c r="C15" s="139"/>
      <c r="D15" s="117" t="s">
        <v>187</v>
      </c>
      <c r="E15" s="118">
        <v>781</v>
      </c>
    </row>
    <row r="16" spans="1:5">
      <c r="A16">
        <v>12</v>
      </c>
      <c r="B16" s="119" t="s">
        <v>205</v>
      </c>
      <c r="C16" s="142"/>
      <c r="D16" s="120" t="s">
        <v>202</v>
      </c>
      <c r="E16" s="111">
        <v>740</v>
      </c>
    </row>
    <row r="17" spans="1:5">
      <c r="A17">
        <v>13</v>
      </c>
      <c r="B17" s="109" t="s">
        <v>206</v>
      </c>
      <c r="C17" s="137">
        <v>2672</v>
      </c>
      <c r="D17" s="110" t="s">
        <v>207</v>
      </c>
      <c r="E17" s="111">
        <v>720</v>
      </c>
    </row>
    <row r="18" spans="1:5">
      <c r="A18">
        <v>14</v>
      </c>
      <c r="B18" s="109" t="s">
        <v>180</v>
      </c>
      <c r="C18" s="137">
        <v>4504</v>
      </c>
      <c r="D18" s="110" t="s">
        <v>182</v>
      </c>
      <c r="E18" s="111">
        <v>740</v>
      </c>
    </row>
    <row r="19" spans="1:5">
      <c r="A19">
        <v>15</v>
      </c>
      <c r="B19" s="109" t="s">
        <v>188</v>
      </c>
      <c r="C19" s="137" t="s">
        <v>189</v>
      </c>
      <c r="D19" s="110" t="s">
        <v>190</v>
      </c>
      <c r="E19" s="111">
        <v>770</v>
      </c>
    </row>
    <row r="20" spans="1:5" ht="14.25" thickBot="1">
      <c r="A20">
        <v>16</v>
      </c>
      <c r="B20" s="113" t="s">
        <v>170</v>
      </c>
      <c r="C20" s="138">
        <v>3040</v>
      </c>
      <c r="D20" s="114" t="s">
        <v>171</v>
      </c>
      <c r="E20" s="115">
        <v>685</v>
      </c>
    </row>
    <row r="21" spans="1:5" ht="14.25" thickTop="1">
      <c r="A21">
        <v>17</v>
      </c>
      <c r="B21" s="121" t="s">
        <v>172</v>
      </c>
      <c r="C21" s="144" t="s">
        <v>173</v>
      </c>
      <c r="D21" s="122" t="s">
        <v>174</v>
      </c>
      <c r="E21" s="152">
        <v>695</v>
      </c>
    </row>
    <row r="22" spans="1:5">
      <c r="A22">
        <v>18</v>
      </c>
      <c r="B22" s="109" t="s">
        <v>168</v>
      </c>
      <c r="C22" s="140" t="s">
        <v>169</v>
      </c>
      <c r="D22" s="110" t="s">
        <v>167</v>
      </c>
      <c r="E22" s="111">
        <v>677</v>
      </c>
    </row>
    <row r="23" spans="1:5">
      <c r="A23">
        <v>19</v>
      </c>
      <c r="B23" s="109" t="s">
        <v>198</v>
      </c>
      <c r="C23" s="141"/>
      <c r="D23" s="110" t="s">
        <v>199</v>
      </c>
      <c r="E23" s="111">
        <v>800</v>
      </c>
    </row>
    <row r="24" spans="1:5" ht="14.25" thickBot="1">
      <c r="A24">
        <v>20</v>
      </c>
      <c r="B24" s="113" t="s">
        <v>200</v>
      </c>
      <c r="C24" s="143"/>
      <c r="D24" s="114" t="s">
        <v>190</v>
      </c>
      <c r="E24" s="115">
        <v>855</v>
      </c>
    </row>
    <row r="25" spans="1:5" ht="14.25" thickTop="1">
      <c r="A25">
        <v>21</v>
      </c>
      <c r="B25" s="321" t="s">
        <v>274</v>
      </c>
      <c r="C25" s="139"/>
      <c r="D25" s="117" t="s">
        <v>275</v>
      </c>
      <c r="E25" s="118">
        <v>660</v>
      </c>
    </row>
    <row r="26" spans="1:5">
      <c r="A26">
        <v>22</v>
      </c>
      <c r="B26" s="109"/>
      <c r="C26" s="145"/>
      <c r="D26" s="110"/>
      <c r="E26" s="111"/>
    </row>
    <row r="27" spans="1:5">
      <c r="A27">
        <v>23</v>
      </c>
      <c r="B27" s="116"/>
      <c r="C27" s="146"/>
      <c r="D27" s="117"/>
      <c r="E27" s="118"/>
    </row>
    <row r="28" spans="1:5" ht="14.25" thickBot="1">
      <c r="A28">
        <v>24</v>
      </c>
      <c r="B28" s="113"/>
      <c r="C28" s="147"/>
      <c r="D28" s="114"/>
      <c r="E28" s="115"/>
    </row>
    <row r="29" spans="1:5" ht="14.25" thickTop="1">
      <c r="A29">
        <v>25</v>
      </c>
      <c r="B29" s="116"/>
      <c r="C29" s="148"/>
      <c r="D29" s="123"/>
      <c r="E29" s="124"/>
    </row>
    <row r="30" spans="1:5">
      <c r="A30">
        <v>26</v>
      </c>
      <c r="B30" s="109"/>
      <c r="C30" s="145"/>
      <c r="D30" s="110"/>
      <c r="E30" s="111"/>
    </row>
    <row r="31" spans="1:5">
      <c r="A31">
        <v>27</v>
      </c>
      <c r="B31" s="109"/>
      <c r="C31" s="149"/>
      <c r="D31" s="125"/>
      <c r="E31" s="126"/>
    </row>
    <row r="32" spans="1:5">
      <c r="A32">
        <v>28</v>
      </c>
      <c r="B32" s="127"/>
      <c r="C32" s="150"/>
      <c r="D32" s="125"/>
      <c r="E32" s="126"/>
    </row>
    <row r="33" spans="1:5" ht="14.25" thickBot="1">
      <c r="A33">
        <v>29</v>
      </c>
      <c r="B33" s="128"/>
      <c r="C33" s="151"/>
      <c r="D33" s="129"/>
      <c r="E33" s="130"/>
    </row>
    <row r="34" spans="1:5">
      <c r="A34">
        <v>30</v>
      </c>
    </row>
    <row r="36" spans="1:5">
      <c r="B36" t="s">
        <v>276</v>
      </c>
    </row>
    <row r="37" spans="1:5">
      <c r="C37" s="322" t="s">
        <v>277</v>
      </c>
    </row>
    <row r="39" spans="1:5">
      <c r="B39" t="s">
        <v>208</v>
      </c>
    </row>
    <row r="40" spans="1:5">
      <c r="C40" t="s">
        <v>209</v>
      </c>
    </row>
  </sheetData>
  <phoneticPr fontId="2"/>
  <hyperlinks>
    <hyperlink ref="C37" r:id="rId1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27" zoomScale="90" zoomScaleNormal="90" zoomScaleSheetLayoutView="100" workbookViewId="0">
      <selection activeCell="B2" sqref="B2:D2"/>
    </sheetView>
  </sheetViews>
  <sheetFormatPr defaultRowHeight="13.5"/>
  <cols>
    <col min="1" max="1" width="5.25" style="100" customWidth="1"/>
    <col min="2" max="2" width="18.25" style="100" customWidth="1"/>
    <col min="3" max="3" width="18.625" style="88" customWidth="1"/>
    <col min="4" max="4" width="12.5" customWidth="1"/>
    <col min="5" max="5" width="13.75" style="90" customWidth="1"/>
    <col min="6" max="6" width="7.375" hidden="1" customWidth="1"/>
    <col min="7" max="7" width="7.125" customWidth="1"/>
    <col min="8" max="8" width="5" customWidth="1"/>
    <col min="9" max="9" width="6.75" customWidth="1"/>
    <col min="10" max="10" width="18.25" customWidth="1"/>
  </cols>
  <sheetData>
    <row r="1" spans="1:9" ht="17.25">
      <c r="B1" s="326">
        <v>45383</v>
      </c>
      <c r="C1" s="304" t="s">
        <v>210</v>
      </c>
      <c r="D1" s="80"/>
    </row>
    <row r="2" spans="1:9" ht="17.25">
      <c r="A2" s="131"/>
      <c r="B2" s="131"/>
      <c r="C2" s="318"/>
      <c r="D2" s="318"/>
    </row>
    <row r="3" spans="1:9" ht="18" thickBot="1">
      <c r="A3" s="131"/>
      <c r="B3" s="131"/>
      <c r="C3" s="318"/>
      <c r="D3" s="318"/>
    </row>
    <row r="4" spans="1:9" ht="14.25" customHeight="1" thickBot="1">
      <c r="C4" s="319"/>
      <c r="D4" s="338" t="s">
        <v>211</v>
      </c>
      <c r="I4" s="159"/>
    </row>
    <row r="5" spans="1:9" ht="14.25" thickBot="1">
      <c r="A5" s="91" t="s">
        <v>212</v>
      </c>
      <c r="B5" s="92" t="s">
        <v>5</v>
      </c>
      <c r="C5" s="160" t="s">
        <v>47</v>
      </c>
      <c r="D5" s="339"/>
      <c r="E5" s="313" t="s">
        <v>213</v>
      </c>
      <c r="F5" s="161"/>
      <c r="G5" s="162" t="s">
        <v>214</v>
      </c>
    </row>
    <row r="6" spans="1:9">
      <c r="A6" s="93">
        <v>1</v>
      </c>
      <c r="B6" s="305" t="s">
        <v>215</v>
      </c>
      <c r="C6" s="306" t="s">
        <v>216</v>
      </c>
      <c r="D6" s="307">
        <v>29312</v>
      </c>
      <c r="E6" s="314">
        <f>DATEDIF(D6,$B$1,"Y")</f>
        <v>44</v>
      </c>
      <c r="F6" s="308">
        <f>(E6-1)/5</f>
        <v>8.6</v>
      </c>
      <c r="G6" s="309">
        <f>INT(F6)</f>
        <v>8</v>
      </c>
    </row>
    <row r="7" spans="1:9">
      <c r="A7" s="95">
        <v>2</v>
      </c>
      <c r="B7" s="96" t="s">
        <v>65</v>
      </c>
      <c r="C7" s="22" t="s">
        <v>67</v>
      </c>
      <c r="D7" s="97">
        <v>31168</v>
      </c>
      <c r="E7" s="315">
        <f t="shared" ref="E7:E46" si="0">DATEDIF(D7,$B$1,"Y")</f>
        <v>38</v>
      </c>
      <c r="F7" s="1">
        <f t="shared" ref="F7:F46" si="1">(E7-1)/5</f>
        <v>7.4</v>
      </c>
      <c r="G7" s="132">
        <f t="shared" ref="G7:G46" si="2">INT(F7)</f>
        <v>7</v>
      </c>
    </row>
    <row r="8" spans="1:9">
      <c r="A8" s="95">
        <v>3</v>
      </c>
      <c r="B8" s="96" t="s">
        <v>68</v>
      </c>
      <c r="C8" s="22" t="s">
        <v>70</v>
      </c>
      <c r="D8" s="97" t="s">
        <v>217</v>
      </c>
      <c r="E8" s="315">
        <f t="shared" si="0"/>
        <v>27</v>
      </c>
      <c r="F8" s="1">
        <f t="shared" si="1"/>
        <v>5.2</v>
      </c>
      <c r="G8" s="132">
        <f t="shared" si="2"/>
        <v>5</v>
      </c>
    </row>
    <row r="9" spans="1:9">
      <c r="A9" s="95">
        <v>4</v>
      </c>
      <c r="B9" s="96" t="s">
        <v>218</v>
      </c>
      <c r="C9" s="22" t="s">
        <v>73</v>
      </c>
      <c r="D9" s="97" t="s">
        <v>219</v>
      </c>
      <c r="E9" s="315">
        <f t="shared" si="0"/>
        <v>40</v>
      </c>
      <c r="F9" s="1">
        <f t="shared" si="1"/>
        <v>7.8</v>
      </c>
      <c r="G9" s="132">
        <f t="shared" si="2"/>
        <v>7</v>
      </c>
    </row>
    <row r="10" spans="1:9">
      <c r="A10" s="95">
        <v>5</v>
      </c>
      <c r="B10" s="96" t="s">
        <v>220</v>
      </c>
      <c r="C10" s="22" t="s">
        <v>76</v>
      </c>
      <c r="D10" s="97">
        <v>30127</v>
      </c>
      <c r="E10" s="315">
        <f t="shared" si="0"/>
        <v>41</v>
      </c>
      <c r="F10" s="1">
        <f t="shared" si="1"/>
        <v>8</v>
      </c>
      <c r="G10" s="132">
        <f t="shared" si="2"/>
        <v>8</v>
      </c>
    </row>
    <row r="11" spans="1:9">
      <c r="A11" s="95">
        <v>6</v>
      </c>
      <c r="B11" s="96"/>
      <c r="C11" s="22"/>
      <c r="D11" s="97" t="s">
        <v>221</v>
      </c>
      <c r="E11" s="315" t="e">
        <f t="shared" si="0"/>
        <v>#VALUE!</v>
      </c>
      <c r="F11" s="1" t="e">
        <f t="shared" si="1"/>
        <v>#VALUE!</v>
      </c>
      <c r="G11" s="132" t="e">
        <f t="shared" si="2"/>
        <v>#VALUE!</v>
      </c>
    </row>
    <row r="12" spans="1:9">
      <c r="A12" s="95">
        <v>7</v>
      </c>
      <c r="B12" s="135"/>
      <c r="C12" s="22"/>
      <c r="D12" s="97" t="s">
        <v>221</v>
      </c>
      <c r="E12" s="315" t="e">
        <f t="shared" si="0"/>
        <v>#VALUE!</v>
      </c>
      <c r="F12" s="1" t="e">
        <f t="shared" si="1"/>
        <v>#VALUE!</v>
      </c>
      <c r="G12" s="132" t="e">
        <f t="shared" si="2"/>
        <v>#VALUE!</v>
      </c>
    </row>
    <row r="13" spans="1:9">
      <c r="A13" s="95">
        <v>8</v>
      </c>
      <c r="B13" s="96" t="s">
        <v>222</v>
      </c>
      <c r="C13" s="22"/>
      <c r="D13" s="97" t="s">
        <v>221</v>
      </c>
      <c r="E13" s="315" t="e">
        <f t="shared" si="0"/>
        <v>#VALUE!</v>
      </c>
      <c r="F13" s="1" t="e">
        <f t="shared" si="1"/>
        <v>#VALUE!</v>
      </c>
      <c r="G13" s="132" t="e">
        <f t="shared" si="2"/>
        <v>#VALUE!</v>
      </c>
    </row>
    <row r="14" spans="1:9">
      <c r="A14" s="95">
        <v>9</v>
      </c>
      <c r="B14" s="135" t="s">
        <v>223</v>
      </c>
      <c r="C14" s="30" t="s">
        <v>224</v>
      </c>
      <c r="D14" s="94">
        <v>34425</v>
      </c>
      <c r="E14" s="315">
        <f t="shared" si="0"/>
        <v>30</v>
      </c>
      <c r="F14" s="1">
        <f t="shared" si="1"/>
        <v>5.8</v>
      </c>
      <c r="G14" s="132">
        <f t="shared" si="2"/>
        <v>5</v>
      </c>
    </row>
    <row r="15" spans="1:9" ht="14.25" customHeight="1">
      <c r="A15" s="95">
        <v>10</v>
      </c>
      <c r="B15" s="96" t="s">
        <v>225</v>
      </c>
      <c r="C15" s="22" t="s">
        <v>83</v>
      </c>
      <c r="D15" s="97" t="s">
        <v>226</v>
      </c>
      <c r="E15" s="315">
        <f t="shared" si="0"/>
        <v>38</v>
      </c>
      <c r="F15" s="1">
        <f t="shared" si="1"/>
        <v>7.4</v>
      </c>
      <c r="G15" s="132">
        <f t="shared" si="2"/>
        <v>7</v>
      </c>
    </row>
    <row r="16" spans="1:9">
      <c r="A16" s="95">
        <v>11</v>
      </c>
      <c r="B16" s="96" t="s">
        <v>84</v>
      </c>
      <c r="C16" s="32" t="s">
        <v>227</v>
      </c>
      <c r="D16" s="97">
        <v>37926</v>
      </c>
      <c r="E16" s="315">
        <f t="shared" si="0"/>
        <v>20</v>
      </c>
      <c r="F16" s="1">
        <f t="shared" si="1"/>
        <v>3.8</v>
      </c>
      <c r="G16" s="132">
        <f t="shared" si="2"/>
        <v>3</v>
      </c>
    </row>
    <row r="17" spans="1:12">
      <c r="A17" s="95">
        <v>12</v>
      </c>
      <c r="B17" s="96" t="s">
        <v>228</v>
      </c>
      <c r="C17" s="22" t="s">
        <v>229</v>
      </c>
      <c r="D17" s="97">
        <v>33147</v>
      </c>
      <c r="E17" s="315">
        <f t="shared" si="0"/>
        <v>33</v>
      </c>
      <c r="F17" s="1">
        <f t="shared" si="1"/>
        <v>6.4</v>
      </c>
      <c r="G17" s="132">
        <f t="shared" si="2"/>
        <v>6</v>
      </c>
    </row>
    <row r="18" spans="1:12">
      <c r="A18" s="95">
        <v>13</v>
      </c>
      <c r="B18" s="96" t="s">
        <v>230</v>
      </c>
      <c r="C18" s="22" t="s">
        <v>92</v>
      </c>
      <c r="D18" s="97" t="s">
        <v>231</v>
      </c>
      <c r="E18" s="315">
        <f t="shared" si="0"/>
        <v>32</v>
      </c>
      <c r="F18" s="1">
        <f t="shared" si="1"/>
        <v>6.2</v>
      </c>
      <c r="G18" s="132">
        <f t="shared" si="2"/>
        <v>6</v>
      </c>
    </row>
    <row r="19" spans="1:12">
      <c r="A19" s="95">
        <v>14</v>
      </c>
      <c r="B19" s="96" t="s">
        <v>232</v>
      </c>
      <c r="C19" s="32" t="s">
        <v>94</v>
      </c>
      <c r="D19" s="97">
        <v>33359</v>
      </c>
      <c r="E19" s="315">
        <f t="shared" si="0"/>
        <v>32</v>
      </c>
      <c r="F19" s="1">
        <f t="shared" si="1"/>
        <v>6.2</v>
      </c>
      <c r="G19" s="132">
        <f t="shared" si="2"/>
        <v>6</v>
      </c>
      <c r="L19" s="34"/>
    </row>
    <row r="20" spans="1:12">
      <c r="A20" s="95">
        <v>15</v>
      </c>
      <c r="B20" s="96" t="s">
        <v>95</v>
      </c>
      <c r="C20" s="22" t="s">
        <v>158</v>
      </c>
      <c r="D20" s="97">
        <v>35400</v>
      </c>
      <c r="E20" s="315">
        <f t="shared" si="0"/>
        <v>27</v>
      </c>
      <c r="F20" s="1">
        <f t="shared" si="1"/>
        <v>5.2</v>
      </c>
      <c r="G20" s="132">
        <f t="shared" si="2"/>
        <v>5</v>
      </c>
    </row>
    <row r="21" spans="1:12">
      <c r="A21" s="95">
        <v>16</v>
      </c>
      <c r="B21" s="96" t="s">
        <v>233</v>
      </c>
      <c r="C21" s="22" t="s">
        <v>234</v>
      </c>
      <c r="D21" s="97">
        <v>32264</v>
      </c>
      <c r="E21" s="315">
        <f t="shared" si="0"/>
        <v>35</v>
      </c>
      <c r="F21" s="1">
        <f t="shared" si="1"/>
        <v>6.8</v>
      </c>
      <c r="G21" s="132">
        <f t="shared" si="2"/>
        <v>6</v>
      </c>
    </row>
    <row r="22" spans="1:12">
      <c r="A22" s="95">
        <v>17</v>
      </c>
      <c r="B22" s="96" t="s">
        <v>235</v>
      </c>
      <c r="C22" s="22" t="s">
        <v>103</v>
      </c>
      <c r="D22" s="97" t="s">
        <v>236</v>
      </c>
      <c r="E22" s="315">
        <f t="shared" si="0"/>
        <v>31</v>
      </c>
      <c r="F22" s="1">
        <f t="shared" si="1"/>
        <v>6</v>
      </c>
      <c r="G22" s="132">
        <f t="shared" si="2"/>
        <v>6</v>
      </c>
    </row>
    <row r="23" spans="1:12">
      <c r="A23" s="95">
        <v>18</v>
      </c>
      <c r="B23" s="96" t="s">
        <v>237</v>
      </c>
      <c r="C23" s="22" t="s">
        <v>92</v>
      </c>
      <c r="D23" s="97" t="s">
        <v>238</v>
      </c>
      <c r="E23" s="315">
        <f t="shared" si="0"/>
        <v>33</v>
      </c>
      <c r="F23" s="1">
        <f t="shared" si="1"/>
        <v>6.4</v>
      </c>
      <c r="G23" s="132">
        <f t="shared" si="2"/>
        <v>6</v>
      </c>
    </row>
    <row r="24" spans="1:12">
      <c r="A24" s="95">
        <v>19</v>
      </c>
      <c r="B24" s="96" t="s">
        <v>239</v>
      </c>
      <c r="C24" s="22" t="s">
        <v>108</v>
      </c>
      <c r="D24" s="97">
        <v>36312</v>
      </c>
      <c r="E24" s="315">
        <f t="shared" si="0"/>
        <v>24</v>
      </c>
      <c r="F24" s="1">
        <f t="shared" si="1"/>
        <v>4.5999999999999996</v>
      </c>
      <c r="G24" s="132">
        <f t="shared" si="2"/>
        <v>4</v>
      </c>
    </row>
    <row r="25" spans="1:12">
      <c r="A25" s="95">
        <v>20</v>
      </c>
      <c r="B25" s="96"/>
      <c r="C25" s="22"/>
      <c r="D25" s="97" t="s">
        <v>221</v>
      </c>
      <c r="E25" s="315" t="e">
        <f t="shared" si="0"/>
        <v>#VALUE!</v>
      </c>
      <c r="F25" s="1" t="e">
        <f t="shared" si="1"/>
        <v>#VALUE!</v>
      </c>
      <c r="G25" s="132" t="e">
        <f t="shared" si="2"/>
        <v>#VALUE!</v>
      </c>
    </row>
    <row r="26" spans="1:12">
      <c r="A26" s="95">
        <v>21</v>
      </c>
      <c r="B26" s="96" t="s">
        <v>240</v>
      </c>
      <c r="C26" s="22" t="s">
        <v>241</v>
      </c>
      <c r="D26" s="97">
        <v>32599</v>
      </c>
      <c r="E26" s="315">
        <f t="shared" si="0"/>
        <v>35</v>
      </c>
      <c r="F26" s="1">
        <f t="shared" si="1"/>
        <v>6.8</v>
      </c>
      <c r="G26" s="132">
        <f t="shared" si="2"/>
        <v>6</v>
      </c>
    </row>
    <row r="27" spans="1:12">
      <c r="A27" s="95">
        <v>22</v>
      </c>
      <c r="B27" s="96" t="s">
        <v>242</v>
      </c>
      <c r="C27" s="22" t="s">
        <v>113</v>
      </c>
      <c r="D27" s="97">
        <v>34516</v>
      </c>
      <c r="E27" s="315">
        <f t="shared" si="0"/>
        <v>29</v>
      </c>
      <c r="F27" s="1">
        <f t="shared" si="1"/>
        <v>5.6</v>
      </c>
      <c r="G27" s="132">
        <f t="shared" si="2"/>
        <v>5</v>
      </c>
    </row>
    <row r="28" spans="1:12">
      <c r="A28" s="95">
        <v>23</v>
      </c>
      <c r="B28" s="98" t="s">
        <v>114</v>
      </c>
      <c r="C28" s="22" t="s">
        <v>243</v>
      </c>
      <c r="D28" s="97">
        <v>32964</v>
      </c>
      <c r="E28" s="315">
        <f t="shared" si="0"/>
        <v>34</v>
      </c>
      <c r="F28" s="1">
        <f t="shared" si="1"/>
        <v>6.6</v>
      </c>
      <c r="G28" s="132">
        <f t="shared" si="2"/>
        <v>6</v>
      </c>
    </row>
    <row r="29" spans="1:12">
      <c r="A29" s="95">
        <v>24</v>
      </c>
      <c r="B29" s="96" t="s">
        <v>244</v>
      </c>
      <c r="C29" s="22" t="s">
        <v>245</v>
      </c>
      <c r="D29" s="97">
        <v>30195</v>
      </c>
      <c r="E29" s="315">
        <f t="shared" si="0"/>
        <v>41</v>
      </c>
      <c r="F29" s="1">
        <f t="shared" si="1"/>
        <v>8</v>
      </c>
      <c r="G29" s="132">
        <f t="shared" si="2"/>
        <v>8</v>
      </c>
    </row>
    <row r="30" spans="1:12">
      <c r="A30" s="95">
        <v>25</v>
      </c>
      <c r="B30" s="96" t="s">
        <v>246</v>
      </c>
      <c r="C30" s="22" t="s">
        <v>120</v>
      </c>
      <c r="D30" s="97" t="s">
        <v>221</v>
      </c>
      <c r="E30" s="315" t="e">
        <f t="shared" si="0"/>
        <v>#VALUE!</v>
      </c>
      <c r="F30" s="1" t="e">
        <f t="shared" si="1"/>
        <v>#VALUE!</v>
      </c>
      <c r="G30" s="132" t="e">
        <f t="shared" si="2"/>
        <v>#VALUE!</v>
      </c>
    </row>
    <row r="31" spans="1:12">
      <c r="A31" s="95">
        <v>27</v>
      </c>
      <c r="B31" s="96" t="s">
        <v>121</v>
      </c>
      <c r="C31" s="22" t="s">
        <v>123</v>
      </c>
      <c r="D31" s="97">
        <v>27851</v>
      </c>
      <c r="E31" s="315">
        <f t="shared" si="0"/>
        <v>48</v>
      </c>
      <c r="F31" s="1">
        <f t="shared" si="1"/>
        <v>9.4</v>
      </c>
      <c r="G31" s="132">
        <f t="shared" si="2"/>
        <v>9</v>
      </c>
    </row>
    <row r="32" spans="1:12">
      <c r="A32" s="95">
        <v>26</v>
      </c>
      <c r="B32" s="96" t="s">
        <v>124</v>
      </c>
      <c r="C32" s="22" t="s">
        <v>247</v>
      </c>
      <c r="D32" s="97">
        <v>27364</v>
      </c>
      <c r="E32" s="315">
        <f t="shared" si="0"/>
        <v>49</v>
      </c>
      <c r="F32" s="1">
        <f t="shared" si="1"/>
        <v>9.6</v>
      </c>
      <c r="G32" s="132">
        <f t="shared" si="2"/>
        <v>9</v>
      </c>
    </row>
    <row r="33" spans="1:7">
      <c r="A33" s="95">
        <v>28</v>
      </c>
      <c r="B33" s="96" t="s">
        <v>248</v>
      </c>
      <c r="C33" s="22" t="s">
        <v>128</v>
      </c>
      <c r="D33" s="97">
        <v>32721</v>
      </c>
      <c r="E33" s="315">
        <f t="shared" si="0"/>
        <v>34</v>
      </c>
      <c r="F33" s="1">
        <f t="shared" si="1"/>
        <v>6.6</v>
      </c>
      <c r="G33" s="132">
        <f t="shared" si="2"/>
        <v>6</v>
      </c>
    </row>
    <row r="34" spans="1:7">
      <c r="A34" s="95">
        <v>29</v>
      </c>
      <c r="B34" s="96" t="s">
        <v>249</v>
      </c>
      <c r="C34" s="22" t="s">
        <v>250</v>
      </c>
      <c r="D34" s="97">
        <v>39083</v>
      </c>
      <c r="E34" s="315">
        <f t="shared" si="0"/>
        <v>17</v>
      </c>
      <c r="F34" s="1">
        <f t="shared" si="1"/>
        <v>3.2</v>
      </c>
      <c r="G34" s="132">
        <f t="shared" si="2"/>
        <v>3</v>
      </c>
    </row>
    <row r="35" spans="1:7">
      <c r="A35" s="95">
        <v>30</v>
      </c>
      <c r="B35" s="96" t="s">
        <v>251</v>
      </c>
      <c r="C35" s="22" t="s">
        <v>134</v>
      </c>
      <c r="D35" s="97" t="s">
        <v>252</v>
      </c>
      <c r="E35" s="315">
        <f t="shared" si="0"/>
        <v>33</v>
      </c>
      <c r="F35" s="1">
        <f t="shared" si="1"/>
        <v>6.4</v>
      </c>
      <c r="G35" s="132">
        <f t="shared" si="2"/>
        <v>6</v>
      </c>
    </row>
    <row r="36" spans="1:7">
      <c r="A36" s="95">
        <v>31</v>
      </c>
      <c r="B36" s="96"/>
      <c r="C36" s="22"/>
      <c r="D36" s="154" t="s">
        <v>221</v>
      </c>
      <c r="E36" s="315" t="e">
        <f t="shared" si="0"/>
        <v>#VALUE!</v>
      </c>
      <c r="F36" s="1" t="e">
        <f t="shared" si="1"/>
        <v>#VALUE!</v>
      </c>
      <c r="G36" s="132" t="e">
        <f t="shared" si="2"/>
        <v>#VALUE!</v>
      </c>
    </row>
    <row r="37" spans="1:7">
      <c r="A37" s="95">
        <v>32</v>
      </c>
      <c r="B37" s="96" t="s">
        <v>135</v>
      </c>
      <c r="C37" s="22"/>
      <c r="D37" s="97" t="s">
        <v>221</v>
      </c>
      <c r="E37" s="315" t="e">
        <f t="shared" si="0"/>
        <v>#VALUE!</v>
      </c>
      <c r="F37" s="1" t="e">
        <f t="shared" si="1"/>
        <v>#VALUE!</v>
      </c>
      <c r="G37" s="132" t="e">
        <f t="shared" si="2"/>
        <v>#VALUE!</v>
      </c>
    </row>
    <row r="38" spans="1:7">
      <c r="A38" s="95">
        <v>33</v>
      </c>
      <c r="B38" s="96" t="s">
        <v>136</v>
      </c>
      <c r="C38" s="22" t="s">
        <v>138</v>
      </c>
      <c r="D38" s="97" t="s">
        <v>253</v>
      </c>
      <c r="E38" s="315">
        <f t="shared" si="0"/>
        <v>37</v>
      </c>
      <c r="F38" s="1">
        <f t="shared" si="1"/>
        <v>7.2</v>
      </c>
      <c r="G38" s="132">
        <f t="shared" si="2"/>
        <v>7</v>
      </c>
    </row>
    <row r="39" spans="1:7">
      <c r="A39" s="95">
        <v>34</v>
      </c>
      <c r="B39" s="96" t="s">
        <v>254</v>
      </c>
      <c r="C39" s="22" t="s">
        <v>140</v>
      </c>
      <c r="D39" s="97" t="s">
        <v>221</v>
      </c>
      <c r="E39" s="315" t="e">
        <f t="shared" si="0"/>
        <v>#VALUE!</v>
      </c>
      <c r="F39" s="1" t="e">
        <f t="shared" si="1"/>
        <v>#VALUE!</v>
      </c>
      <c r="G39" s="132" t="e">
        <f t="shared" si="2"/>
        <v>#VALUE!</v>
      </c>
    </row>
    <row r="40" spans="1:7">
      <c r="A40" s="95">
        <v>35</v>
      </c>
      <c r="B40" s="96" t="s">
        <v>255</v>
      </c>
      <c r="C40" s="22" t="s">
        <v>256</v>
      </c>
      <c r="D40" s="97">
        <v>29007</v>
      </c>
      <c r="E40" s="315">
        <f t="shared" si="0"/>
        <v>44</v>
      </c>
      <c r="F40" s="1">
        <f t="shared" si="1"/>
        <v>8.6</v>
      </c>
      <c r="G40" s="132">
        <f t="shared" si="2"/>
        <v>8</v>
      </c>
    </row>
    <row r="41" spans="1:7" ht="15" customHeight="1">
      <c r="A41" s="95">
        <v>36</v>
      </c>
      <c r="B41" s="98" t="s">
        <v>143</v>
      </c>
      <c r="C41" s="22"/>
      <c r="D41" s="97" t="s">
        <v>221</v>
      </c>
      <c r="E41" s="315" t="e">
        <f t="shared" si="0"/>
        <v>#VALUE!</v>
      </c>
      <c r="F41" s="1" t="e">
        <f t="shared" si="1"/>
        <v>#VALUE!</v>
      </c>
      <c r="G41" s="132" t="e">
        <f t="shared" si="2"/>
        <v>#VALUE!</v>
      </c>
    </row>
    <row r="42" spans="1:7">
      <c r="A42" s="95">
        <v>37</v>
      </c>
      <c r="B42" s="96" t="s">
        <v>257</v>
      </c>
      <c r="C42" s="22"/>
      <c r="D42" s="97" t="s">
        <v>221</v>
      </c>
      <c r="E42" s="315" t="e">
        <f t="shared" si="0"/>
        <v>#VALUE!</v>
      </c>
      <c r="F42" s="1" t="e">
        <f t="shared" si="1"/>
        <v>#VALUE!</v>
      </c>
      <c r="G42" s="132" t="e">
        <f t="shared" si="2"/>
        <v>#VALUE!</v>
      </c>
    </row>
    <row r="43" spans="1:7">
      <c r="A43" s="95">
        <v>38</v>
      </c>
      <c r="B43" s="98" t="s">
        <v>145</v>
      </c>
      <c r="C43" s="277" t="s">
        <v>258</v>
      </c>
      <c r="D43" s="97">
        <v>32599</v>
      </c>
      <c r="E43" s="315">
        <f t="shared" si="0"/>
        <v>35</v>
      </c>
      <c r="F43" s="1">
        <f t="shared" si="1"/>
        <v>6.8</v>
      </c>
      <c r="G43" s="132">
        <f t="shared" si="2"/>
        <v>6</v>
      </c>
    </row>
    <row r="44" spans="1:7">
      <c r="A44" s="95">
        <v>39</v>
      </c>
      <c r="B44" s="98" t="s">
        <v>147</v>
      </c>
      <c r="C44" s="277" t="s">
        <v>259</v>
      </c>
      <c r="D44" s="97">
        <v>32905</v>
      </c>
      <c r="E44" s="315">
        <f t="shared" si="0"/>
        <v>34</v>
      </c>
      <c r="F44" s="1">
        <f t="shared" si="1"/>
        <v>6.6</v>
      </c>
      <c r="G44" s="132">
        <f t="shared" si="2"/>
        <v>6</v>
      </c>
    </row>
    <row r="45" spans="1:7" ht="13.7" customHeight="1">
      <c r="A45" s="95">
        <v>40</v>
      </c>
      <c r="B45" s="310" t="s">
        <v>149</v>
      </c>
      <c r="C45" s="277" t="s">
        <v>260</v>
      </c>
      <c r="D45" s="325">
        <v>33451</v>
      </c>
      <c r="E45" s="315">
        <f t="shared" si="0"/>
        <v>32</v>
      </c>
      <c r="F45" s="1">
        <f t="shared" si="1"/>
        <v>6.2</v>
      </c>
      <c r="G45" s="132">
        <f t="shared" si="2"/>
        <v>6</v>
      </c>
    </row>
    <row r="46" spans="1:7" ht="14.25" thickBot="1">
      <c r="A46" s="311">
        <v>41</v>
      </c>
      <c r="B46" s="99" t="s">
        <v>151</v>
      </c>
      <c r="C46" s="39" t="s">
        <v>261</v>
      </c>
      <c r="D46" s="312" t="s">
        <v>221</v>
      </c>
      <c r="E46" s="315" t="e">
        <f t="shared" si="0"/>
        <v>#VALUE!</v>
      </c>
      <c r="F46" s="1" t="e">
        <f t="shared" si="1"/>
        <v>#VALUE!</v>
      </c>
      <c r="G46" s="132" t="e">
        <f t="shared" si="2"/>
        <v>#VALUE!</v>
      </c>
    </row>
    <row r="48" spans="1:7">
      <c r="C48" s="102" t="s">
        <v>262</v>
      </c>
      <c r="D48" s="102"/>
      <c r="E48" s="102"/>
    </row>
    <row r="49" spans="2:8">
      <c r="C49" s="87" t="s">
        <v>263</v>
      </c>
      <c r="D49" s="87"/>
      <c r="E49" s="87"/>
    </row>
    <row r="52" spans="2:8">
      <c r="B52" s="87" t="s">
        <v>264</v>
      </c>
      <c r="C52" s="87"/>
      <c r="D52" s="87"/>
      <c r="E52" s="87"/>
      <c r="F52" s="87"/>
      <c r="G52" s="87"/>
      <c r="H52" s="87"/>
    </row>
    <row r="53" spans="2:8">
      <c r="B53" s="100" t="s">
        <v>265</v>
      </c>
      <c r="C53" s="319"/>
      <c r="F53">
        <v>1</v>
      </c>
    </row>
    <row r="54" spans="2:8">
      <c r="B54" s="100" t="s">
        <v>266</v>
      </c>
      <c r="C54" s="319"/>
      <c r="D54" s="319"/>
      <c r="F54">
        <v>2</v>
      </c>
    </row>
    <row r="55" spans="2:8">
      <c r="B55" s="100" t="s">
        <v>267</v>
      </c>
      <c r="C55" s="319"/>
      <c r="D55" s="319"/>
      <c r="F55">
        <v>3</v>
      </c>
    </row>
    <row r="56" spans="2:8">
      <c r="B56" s="100" t="s">
        <v>268</v>
      </c>
      <c r="C56" s="319"/>
      <c r="D56" s="100"/>
      <c r="F56">
        <v>4</v>
      </c>
    </row>
    <row r="57" spans="2:8">
      <c r="B57" s="100" t="s">
        <v>269</v>
      </c>
      <c r="C57" s="319"/>
      <c r="D57" s="100"/>
      <c r="F57">
        <v>5</v>
      </c>
    </row>
    <row r="58" spans="2:8">
      <c r="B58" s="100" t="s">
        <v>270</v>
      </c>
      <c r="C58" s="319"/>
      <c r="D58" s="100"/>
      <c r="F58">
        <v>6</v>
      </c>
    </row>
    <row r="59" spans="2:8">
      <c r="B59" s="100" t="s">
        <v>271</v>
      </c>
      <c r="C59" s="319"/>
      <c r="D59" s="100"/>
      <c r="F59">
        <v>7</v>
      </c>
    </row>
    <row r="60" spans="2:8">
      <c r="B60" s="100" t="s">
        <v>272</v>
      </c>
      <c r="C60" s="319"/>
      <c r="F60">
        <v>8</v>
      </c>
    </row>
    <row r="61" spans="2:8">
      <c r="C61" s="319"/>
      <c r="F61">
        <v>9</v>
      </c>
    </row>
    <row r="62" spans="2:8">
      <c r="C62" s="319"/>
      <c r="F62">
        <v>10</v>
      </c>
    </row>
    <row r="63" spans="2:8">
      <c r="C63" s="319"/>
      <c r="D63" s="103"/>
      <c r="F63">
        <v>11</v>
      </c>
    </row>
    <row r="64" spans="2:8">
      <c r="C64" s="319"/>
      <c r="D64" s="319" t="s">
        <v>273</v>
      </c>
      <c r="F64">
        <v>12</v>
      </c>
    </row>
    <row r="65" spans="2:6">
      <c r="B65" s="103">
        <v>25660</v>
      </c>
      <c r="C65" s="104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>
      <c r="B66" s="103">
        <v>26025</v>
      </c>
      <c r="C66" s="104">
        <f t="shared" si="3"/>
        <v>26025</v>
      </c>
      <c r="D66" t="e">
        <f t="shared" si="4"/>
        <v>#NUM!</v>
      </c>
      <c r="F66">
        <v>14</v>
      </c>
    </row>
    <row r="67" spans="2:6">
      <c r="B67" s="103">
        <v>26391</v>
      </c>
      <c r="C67" s="104">
        <f t="shared" si="3"/>
        <v>26391</v>
      </c>
      <c r="D67" t="e">
        <f t="shared" si="4"/>
        <v>#NUM!</v>
      </c>
      <c r="F67">
        <v>15</v>
      </c>
    </row>
    <row r="68" spans="2:6">
      <c r="B68" s="103">
        <v>26756</v>
      </c>
      <c r="C68" s="104">
        <f t="shared" si="3"/>
        <v>26756</v>
      </c>
      <c r="D68" t="e">
        <f t="shared" si="4"/>
        <v>#NUM!</v>
      </c>
      <c r="F68">
        <v>16</v>
      </c>
    </row>
    <row r="69" spans="2:6">
      <c r="B69" s="103">
        <v>27121</v>
      </c>
      <c r="C69" s="104">
        <f t="shared" si="3"/>
        <v>27121</v>
      </c>
      <c r="D69" t="e">
        <f t="shared" si="4"/>
        <v>#NUM!</v>
      </c>
      <c r="F69">
        <v>17</v>
      </c>
    </row>
    <row r="70" spans="2:6">
      <c r="B70" s="103">
        <v>27486</v>
      </c>
      <c r="C70" s="104">
        <f t="shared" si="3"/>
        <v>27486</v>
      </c>
      <c r="D70" t="e">
        <f t="shared" si="4"/>
        <v>#NUM!</v>
      </c>
      <c r="F70">
        <v>18</v>
      </c>
    </row>
    <row r="71" spans="2:6">
      <c r="B71" s="103">
        <v>27852</v>
      </c>
      <c r="C71" s="104">
        <f t="shared" si="3"/>
        <v>27852</v>
      </c>
      <c r="D71" t="e">
        <f t="shared" si="4"/>
        <v>#NUM!</v>
      </c>
      <c r="F71">
        <v>19</v>
      </c>
    </row>
    <row r="72" spans="2:6">
      <c r="B72" s="103">
        <v>28217</v>
      </c>
      <c r="C72" s="104">
        <f t="shared" si="3"/>
        <v>28217</v>
      </c>
      <c r="D72" t="e">
        <f t="shared" si="4"/>
        <v>#NUM!</v>
      </c>
      <c r="F72">
        <v>20</v>
      </c>
    </row>
    <row r="73" spans="2:6">
      <c r="B73" s="103">
        <v>28582</v>
      </c>
      <c r="C73" s="104">
        <f t="shared" si="3"/>
        <v>28582</v>
      </c>
      <c r="D73" t="e">
        <f t="shared" si="4"/>
        <v>#NUM!</v>
      </c>
      <c r="F73">
        <v>21</v>
      </c>
    </row>
    <row r="74" spans="2:6">
      <c r="B74" s="103">
        <v>28947</v>
      </c>
      <c r="C74" s="104">
        <f t="shared" si="3"/>
        <v>28947</v>
      </c>
      <c r="D74" t="e">
        <f t="shared" si="4"/>
        <v>#NUM!</v>
      </c>
      <c r="F74">
        <v>22</v>
      </c>
    </row>
    <row r="75" spans="2:6">
      <c r="B75" s="103">
        <v>29313</v>
      </c>
      <c r="C75" s="104">
        <f t="shared" si="3"/>
        <v>29313</v>
      </c>
      <c r="D75" t="e">
        <f t="shared" si="4"/>
        <v>#NUM!</v>
      </c>
      <c r="F75">
        <v>23</v>
      </c>
    </row>
    <row r="76" spans="2:6">
      <c r="B76" s="103">
        <v>29678</v>
      </c>
      <c r="C76" s="104">
        <f t="shared" si="3"/>
        <v>29678</v>
      </c>
      <c r="D76" t="e">
        <f t="shared" si="4"/>
        <v>#NUM!</v>
      </c>
      <c r="F76">
        <v>24</v>
      </c>
    </row>
    <row r="77" spans="2:6">
      <c r="B77" s="103">
        <v>30043</v>
      </c>
      <c r="C77" s="104">
        <f t="shared" si="3"/>
        <v>30043</v>
      </c>
      <c r="D77" t="e">
        <f t="shared" si="4"/>
        <v>#NUM!</v>
      </c>
      <c r="F77">
        <v>25</v>
      </c>
    </row>
    <row r="78" spans="2:6">
      <c r="B78" s="103">
        <v>30408</v>
      </c>
      <c r="C78" s="104">
        <f t="shared" si="3"/>
        <v>30408</v>
      </c>
      <c r="D78" t="e">
        <f t="shared" si="4"/>
        <v>#NUM!</v>
      </c>
      <c r="F78">
        <v>26</v>
      </c>
    </row>
    <row r="79" spans="2:6">
      <c r="B79" s="103">
        <v>30774</v>
      </c>
      <c r="C79" s="104">
        <f t="shared" si="3"/>
        <v>30774</v>
      </c>
      <c r="D79" t="e">
        <f t="shared" si="4"/>
        <v>#NUM!</v>
      </c>
      <c r="F79">
        <v>27</v>
      </c>
    </row>
    <row r="80" spans="2:6">
      <c r="B80" s="103">
        <v>31139</v>
      </c>
      <c r="C80" s="104">
        <f t="shared" si="3"/>
        <v>31139</v>
      </c>
      <c r="D80" t="e">
        <f t="shared" si="4"/>
        <v>#NUM!</v>
      </c>
      <c r="F80">
        <v>28</v>
      </c>
    </row>
    <row r="81" spans="2:6">
      <c r="B81" s="103">
        <v>31504</v>
      </c>
      <c r="C81" s="104">
        <f t="shared" si="3"/>
        <v>31504</v>
      </c>
      <c r="D81" t="e">
        <f t="shared" si="4"/>
        <v>#NUM!</v>
      </c>
      <c r="F81">
        <v>29</v>
      </c>
    </row>
    <row r="82" spans="2:6">
      <c r="B82" s="103">
        <v>31869</v>
      </c>
      <c r="C82" s="104">
        <f t="shared" si="3"/>
        <v>31869</v>
      </c>
      <c r="D82" t="e">
        <f t="shared" si="4"/>
        <v>#NUM!</v>
      </c>
      <c r="F82">
        <v>30</v>
      </c>
    </row>
    <row r="83" spans="2:6">
      <c r="B83" s="103">
        <v>32235</v>
      </c>
      <c r="C83" s="104">
        <f t="shared" si="3"/>
        <v>32235</v>
      </c>
      <c r="D83" t="e">
        <f t="shared" si="4"/>
        <v>#NUM!</v>
      </c>
      <c r="F83">
        <v>31</v>
      </c>
    </row>
    <row r="84" spans="2:6">
      <c r="B84" s="103">
        <v>32600</v>
      </c>
      <c r="C84" s="104">
        <f t="shared" si="3"/>
        <v>32600</v>
      </c>
      <c r="D84" t="e">
        <f t="shared" si="4"/>
        <v>#NUM!</v>
      </c>
      <c r="F84">
        <v>32</v>
      </c>
    </row>
    <row r="85" spans="2:6">
      <c r="B85" s="103">
        <v>32965</v>
      </c>
      <c r="C85" s="104">
        <f t="shared" si="3"/>
        <v>32965</v>
      </c>
      <c r="D85" t="e">
        <f t="shared" si="4"/>
        <v>#NUM!</v>
      </c>
      <c r="F85">
        <v>33</v>
      </c>
    </row>
    <row r="86" spans="2:6">
      <c r="B86" s="103">
        <v>33330</v>
      </c>
      <c r="C86" s="104">
        <f t="shared" si="3"/>
        <v>33330</v>
      </c>
      <c r="D86" t="e">
        <f t="shared" si="4"/>
        <v>#NUM!</v>
      </c>
      <c r="F86">
        <v>34</v>
      </c>
    </row>
    <row r="87" spans="2:6">
      <c r="B87" s="103">
        <v>33696</v>
      </c>
      <c r="C87" s="104">
        <f t="shared" si="3"/>
        <v>33696</v>
      </c>
      <c r="D87" t="e">
        <f t="shared" si="4"/>
        <v>#NUM!</v>
      </c>
      <c r="F87">
        <v>35</v>
      </c>
    </row>
    <row r="88" spans="2:6">
      <c r="B88" s="103">
        <v>34061</v>
      </c>
      <c r="C88" s="104">
        <f t="shared" si="3"/>
        <v>34061</v>
      </c>
      <c r="D88" t="e">
        <f t="shared" si="4"/>
        <v>#NUM!</v>
      </c>
      <c r="F88">
        <v>36</v>
      </c>
    </row>
    <row r="89" spans="2:6">
      <c r="B89" s="103">
        <v>34426</v>
      </c>
      <c r="C89" s="104">
        <f t="shared" si="3"/>
        <v>34426</v>
      </c>
      <c r="D89" t="e">
        <f t="shared" si="4"/>
        <v>#NUM!</v>
      </c>
      <c r="F89">
        <v>37</v>
      </c>
    </row>
    <row r="90" spans="2:6">
      <c r="B90" s="103">
        <v>34791</v>
      </c>
      <c r="C90" s="104">
        <f t="shared" si="3"/>
        <v>34791</v>
      </c>
      <c r="D90" t="e">
        <f t="shared" si="4"/>
        <v>#NUM!</v>
      </c>
      <c r="F90">
        <v>38</v>
      </c>
    </row>
    <row r="91" spans="2:6">
      <c r="B91" s="103">
        <v>35157</v>
      </c>
      <c r="C91" s="104">
        <f t="shared" si="3"/>
        <v>35157</v>
      </c>
      <c r="D91" t="e">
        <f t="shared" si="4"/>
        <v>#NUM!</v>
      </c>
      <c r="F91">
        <v>39</v>
      </c>
    </row>
    <row r="92" spans="2:6">
      <c r="B92" s="103">
        <v>35522</v>
      </c>
      <c r="C92" s="104">
        <f t="shared" si="3"/>
        <v>35522</v>
      </c>
      <c r="D92" t="e">
        <f t="shared" si="4"/>
        <v>#NUM!</v>
      </c>
      <c r="F92">
        <v>40</v>
      </c>
    </row>
    <row r="93" spans="2:6">
      <c r="B93" s="103">
        <v>35887</v>
      </c>
      <c r="C93" s="104">
        <f t="shared" si="3"/>
        <v>35887</v>
      </c>
      <c r="D93" t="e">
        <f t="shared" si="4"/>
        <v>#NUM!</v>
      </c>
    </row>
    <row r="94" spans="2:6">
      <c r="B94" s="103">
        <v>36252</v>
      </c>
      <c r="C94" s="104">
        <f t="shared" si="3"/>
        <v>36252</v>
      </c>
      <c r="D94" t="e">
        <f t="shared" si="4"/>
        <v>#NUM!</v>
      </c>
    </row>
    <row r="95" spans="2:6">
      <c r="B95" s="103">
        <v>36618</v>
      </c>
      <c r="C95" s="104">
        <f t="shared" si="3"/>
        <v>36618</v>
      </c>
      <c r="D95" t="e">
        <f t="shared" si="4"/>
        <v>#NUM!</v>
      </c>
    </row>
    <row r="96" spans="2:6">
      <c r="B96" s="103">
        <v>36983</v>
      </c>
      <c r="C96" s="104">
        <f t="shared" si="3"/>
        <v>36983</v>
      </c>
      <c r="D96" t="e">
        <f t="shared" si="4"/>
        <v>#NUM!</v>
      </c>
    </row>
    <row r="97" spans="2:4">
      <c r="B97" s="103">
        <v>37348</v>
      </c>
      <c r="C97" s="104">
        <f t="shared" si="3"/>
        <v>37348</v>
      </c>
      <c r="D97" t="e">
        <f t="shared" si="4"/>
        <v>#NUM!</v>
      </c>
    </row>
    <row r="98" spans="2:4">
      <c r="B98" s="103">
        <v>37713</v>
      </c>
      <c r="C98" s="104">
        <f t="shared" si="3"/>
        <v>37713</v>
      </c>
      <c r="D98" t="e">
        <f t="shared" si="4"/>
        <v>#NUM!</v>
      </c>
    </row>
    <row r="99" spans="2:4">
      <c r="B99" s="103">
        <v>38079</v>
      </c>
      <c r="C99" s="104">
        <f t="shared" si="3"/>
        <v>38079</v>
      </c>
      <c r="D99" t="e">
        <f t="shared" si="4"/>
        <v>#NUM!</v>
      </c>
    </row>
    <row r="100" spans="2:4">
      <c r="B100" s="103">
        <v>38444</v>
      </c>
      <c r="C100" s="104">
        <f t="shared" si="3"/>
        <v>38444</v>
      </c>
      <c r="D100" t="e">
        <f t="shared" si="4"/>
        <v>#NUM!</v>
      </c>
    </row>
    <row r="101" spans="2:4">
      <c r="B101" s="103">
        <v>38809</v>
      </c>
      <c r="C101" s="104">
        <f t="shared" si="3"/>
        <v>38809</v>
      </c>
      <c r="D101" t="e">
        <f t="shared" si="4"/>
        <v>#NUM!</v>
      </c>
    </row>
    <row r="102" spans="2:4">
      <c r="B102" s="103">
        <v>39174</v>
      </c>
      <c r="C102" s="104">
        <f t="shared" si="3"/>
        <v>39174</v>
      </c>
      <c r="D102" t="e">
        <f t="shared" si="4"/>
        <v>#NUM!</v>
      </c>
    </row>
    <row r="103" spans="2:4">
      <c r="B103" s="103">
        <v>39540</v>
      </c>
      <c r="C103" s="104">
        <f t="shared" si="3"/>
        <v>39540</v>
      </c>
      <c r="D103" t="e">
        <f t="shared" si="4"/>
        <v>#NUM!</v>
      </c>
    </row>
    <row r="104" spans="2:4">
      <c r="B104" s="103">
        <v>39905</v>
      </c>
      <c r="C104" s="104">
        <f t="shared" si="3"/>
        <v>39905</v>
      </c>
      <c r="D104" t="e">
        <f t="shared" si="4"/>
        <v>#NUM!</v>
      </c>
    </row>
    <row r="105" spans="2:4">
      <c r="B105" s="103">
        <v>40270</v>
      </c>
      <c r="C105" s="104">
        <f t="shared" si="3"/>
        <v>40270</v>
      </c>
      <c r="D105" t="e">
        <f t="shared" si="4"/>
        <v>#NUM!</v>
      </c>
    </row>
    <row r="106" spans="2:4">
      <c r="B106" s="103">
        <v>40635</v>
      </c>
      <c r="C106" s="104">
        <f t="shared" si="3"/>
        <v>40635</v>
      </c>
      <c r="D106" t="e">
        <f t="shared" si="4"/>
        <v>#NUM!</v>
      </c>
    </row>
    <row r="107" spans="2:4">
      <c r="B107" s="103">
        <v>41001</v>
      </c>
      <c r="C107" s="104">
        <f t="shared" si="3"/>
        <v>41001</v>
      </c>
      <c r="D107" t="e">
        <f t="shared" si="4"/>
        <v>#NUM!</v>
      </c>
    </row>
    <row r="108" spans="2:4">
      <c r="B108" s="103">
        <v>41366</v>
      </c>
      <c r="C108" s="104">
        <f t="shared" si="3"/>
        <v>41366</v>
      </c>
      <c r="D108" t="e">
        <f t="shared" si="4"/>
        <v>#NUM!</v>
      </c>
    </row>
    <row r="109" spans="2:4">
      <c r="B109" s="103">
        <v>41731</v>
      </c>
      <c r="C109" s="104">
        <f t="shared" si="3"/>
        <v>41731</v>
      </c>
      <c r="D109" t="e">
        <f t="shared" si="4"/>
        <v>#NUM!</v>
      </c>
    </row>
    <row r="110" spans="2:4">
      <c r="B110" s="103">
        <v>42096</v>
      </c>
      <c r="C110" s="104">
        <f t="shared" si="3"/>
        <v>42096</v>
      </c>
      <c r="D110" t="e">
        <f t="shared" si="4"/>
        <v>#NUM!</v>
      </c>
    </row>
    <row r="111" spans="2:4">
      <c r="B111" s="103">
        <v>42462</v>
      </c>
      <c r="C111" s="104">
        <f t="shared" si="3"/>
        <v>42462</v>
      </c>
      <c r="D111" t="e">
        <f t="shared" si="4"/>
        <v>#NUM!</v>
      </c>
    </row>
    <row r="112" spans="2:4">
      <c r="B112" s="103">
        <v>42827</v>
      </c>
      <c r="C112" s="104">
        <f t="shared" si="3"/>
        <v>42827</v>
      </c>
      <c r="D112" t="e">
        <f t="shared" si="4"/>
        <v>#NUM!</v>
      </c>
    </row>
    <row r="113" spans="2:4">
      <c r="B113" s="103">
        <v>43192</v>
      </c>
      <c r="C113" s="104">
        <f t="shared" si="3"/>
        <v>43192</v>
      </c>
      <c r="D113" t="e">
        <f t="shared" si="4"/>
        <v>#NUM!</v>
      </c>
    </row>
    <row r="114" spans="2:4">
      <c r="B114" s="103">
        <v>43557</v>
      </c>
      <c r="C114" s="104">
        <f t="shared" si="3"/>
        <v>43557</v>
      </c>
      <c r="D114" t="e">
        <f t="shared" si="4"/>
        <v>#NUM!</v>
      </c>
    </row>
    <row r="115" spans="2:4">
      <c r="B115" s="103">
        <v>43923</v>
      </c>
      <c r="C115" s="104">
        <f t="shared" si="3"/>
        <v>43923</v>
      </c>
      <c r="D115" t="e">
        <f t="shared" si="4"/>
        <v>#NUM!</v>
      </c>
    </row>
    <row r="116" spans="2:4">
      <c r="B116" s="103">
        <v>44288</v>
      </c>
      <c r="C116" s="104">
        <f t="shared" si="3"/>
        <v>44288</v>
      </c>
      <c r="D116" t="e">
        <f t="shared" si="4"/>
        <v>#NUM!</v>
      </c>
    </row>
    <row r="117" spans="2:4">
      <c r="B117" s="103">
        <v>44653</v>
      </c>
      <c r="C117" s="104">
        <f t="shared" si="3"/>
        <v>44653</v>
      </c>
      <c r="D117" t="e">
        <f t="shared" si="4"/>
        <v>#NUM!</v>
      </c>
    </row>
    <row r="118" spans="2:4">
      <c r="B118" s="103">
        <v>45018</v>
      </c>
      <c r="C118" s="104">
        <f t="shared" si="3"/>
        <v>45018</v>
      </c>
      <c r="D118" t="e">
        <f t="shared" si="4"/>
        <v>#NUM!</v>
      </c>
    </row>
    <row r="119" spans="2:4">
      <c r="B119" s="103">
        <v>45384</v>
      </c>
      <c r="C119" s="104">
        <f t="shared" si="3"/>
        <v>45384</v>
      </c>
      <c r="D119" t="e">
        <f t="shared" si="4"/>
        <v>#NUM!</v>
      </c>
    </row>
    <row r="120" spans="2:4">
      <c r="B120" s="103">
        <v>45749</v>
      </c>
      <c r="C120" s="104">
        <f t="shared" si="3"/>
        <v>45749</v>
      </c>
      <c r="D120" t="e">
        <f t="shared" si="4"/>
        <v>#NUM!</v>
      </c>
    </row>
    <row r="121" spans="2:4">
      <c r="B121" s="103">
        <v>46114</v>
      </c>
      <c r="C121" s="104">
        <f t="shared" si="3"/>
        <v>46114</v>
      </c>
      <c r="D121" t="e">
        <f t="shared" si="4"/>
        <v>#NUM!</v>
      </c>
    </row>
    <row r="122" spans="2:4">
      <c r="B122" s="103">
        <v>46479</v>
      </c>
      <c r="C122" s="104">
        <f t="shared" si="3"/>
        <v>46479</v>
      </c>
      <c r="D122" t="e">
        <f t="shared" si="4"/>
        <v>#NUM!</v>
      </c>
    </row>
    <row r="123" spans="2:4">
      <c r="B123" s="103">
        <v>46845</v>
      </c>
      <c r="C123" s="104">
        <f t="shared" si="3"/>
        <v>46845</v>
      </c>
      <c r="D123" t="e">
        <f t="shared" si="4"/>
        <v>#NUM!</v>
      </c>
    </row>
    <row r="124" spans="2:4">
      <c r="B124" s="103">
        <v>47210</v>
      </c>
      <c r="C124" s="104">
        <f t="shared" si="3"/>
        <v>47210</v>
      </c>
      <c r="D124" t="e">
        <f t="shared" si="4"/>
        <v>#NUM!</v>
      </c>
    </row>
    <row r="125" spans="2:4">
      <c r="B125" s="103">
        <v>47575</v>
      </c>
      <c r="C125" s="104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OYC-PC</cp:lastModifiedBy>
  <cp:revision/>
  <dcterms:created xsi:type="dcterms:W3CDTF">2010-04-13T00:33:50Z</dcterms:created>
  <dcterms:modified xsi:type="dcterms:W3CDTF">2024-08-04T03:00:43Z</dcterms:modified>
  <cp:category/>
  <cp:contentStatus/>
</cp:coreProperties>
</file>