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3065" tabRatio="592" activeTab="0"/>
  </bookViews>
  <sheets>
    <sheet name="レーティング計算書（OYC　Rating2014)" sheetId="1" r:id="rId1"/>
    <sheet name="ﾚｰﾃｨﾝｸﾞ計算書 (TSF)" sheetId="2" r:id="rId2"/>
    <sheet name="YYC" sheetId="3" r:id="rId3"/>
    <sheet name="船齢計算書 " sheetId="4" r:id="rId4"/>
  </sheets>
  <definedNames>
    <definedName name="_xlnm.Print_Area" localSheetId="1">'ﾚｰﾃｨﾝｸﾞ計算書 (TSF)'!$A$1:$M$42</definedName>
    <definedName name="_xlnm.Print_Area" localSheetId="0">'レーティング計算書（OYC　Rating2014)'!$A$1:$Q$38</definedName>
    <definedName name="_xlnm.Print_Titles" localSheetId="1">'ﾚｰﾃｨﾝｸﾞ計算書 (TSF)'!$4:$4</definedName>
    <definedName name="_xlnm.Print_Titles" localSheetId="0">'レーティング計算書（OYC　Rating2014)'!$4:$4</definedName>
    <definedName name="_xlnm.Print_Titles" localSheetId="3">'船齢計算書 '!$5:$5</definedName>
  </definedNames>
  <calcPr fullCalcOnLoad="1"/>
</workbook>
</file>

<file path=xl/sharedStrings.xml><?xml version="1.0" encoding="utf-8"?>
<sst xmlns="http://schemas.openxmlformats.org/spreadsheetml/2006/main" count="340" uniqueCount="281">
  <si>
    <t>修正時間＝所要時間×TMF</t>
  </si>
  <si>
    <t>ｽﾀｰﾄ時間</t>
  </si>
  <si>
    <t>修正</t>
  </si>
  <si>
    <t>着順</t>
  </si>
  <si>
    <t>Name</t>
  </si>
  <si>
    <t>艇種</t>
  </si>
  <si>
    <t>ＧＴＡ</t>
  </si>
  <si>
    <t>ＴＭＦ</t>
  </si>
  <si>
    <t>所要時間</t>
  </si>
  <si>
    <t>修正時間</t>
  </si>
  <si>
    <t>せいりょうパラダイス</t>
  </si>
  <si>
    <t>sp-27ms(solid3p)</t>
  </si>
  <si>
    <t>ＩＳＥ-Ｖ</t>
  </si>
  <si>
    <t>yamaha-31s LTD</t>
  </si>
  <si>
    <t>st-27 P:B</t>
  </si>
  <si>
    <t>ＢＡＲＩＨＡＩ</t>
  </si>
  <si>
    <t>watanabe-33(solid3p)</t>
  </si>
  <si>
    <t>yamaha-31s</t>
  </si>
  <si>
    <t>J-BLOW</t>
  </si>
  <si>
    <t>swing-28 P:B</t>
  </si>
  <si>
    <t>yamaha-30cII sh</t>
  </si>
  <si>
    <t>J-35s</t>
  </si>
  <si>
    <t>fre-31</t>
  </si>
  <si>
    <t>MYMY</t>
  </si>
  <si>
    <t>yamaha-26c(solid2p)</t>
  </si>
  <si>
    <t>ESPERANZA-ＩＶ</t>
  </si>
  <si>
    <t>dp-33c(solid3p)</t>
  </si>
  <si>
    <t>dp-26(solid2p)</t>
  </si>
  <si>
    <t>canal-30(solid3p)</t>
  </si>
  <si>
    <t>yokoyama-30 P:B</t>
  </si>
  <si>
    <t>yokoyama-30sr P:B</t>
  </si>
  <si>
    <t>HIBISCUS-III</t>
  </si>
  <si>
    <t>swing-34</t>
  </si>
  <si>
    <t>nis-30(sold3p)</t>
  </si>
  <si>
    <t>Sail.No</t>
  </si>
  <si>
    <t>到着時間</t>
  </si>
  <si>
    <t>855</t>
  </si>
  <si>
    <t>JST374</t>
  </si>
  <si>
    <t>4067</t>
  </si>
  <si>
    <t>swing-28 P:B</t>
  </si>
  <si>
    <t>1993</t>
  </si>
  <si>
    <t>1010</t>
  </si>
  <si>
    <t>SEA HOURSE</t>
  </si>
  <si>
    <t>yamaha-26c(solid2p)</t>
  </si>
  <si>
    <t>はやぶさ</t>
  </si>
  <si>
    <t>2835</t>
  </si>
  <si>
    <t>arica27</t>
  </si>
  <si>
    <t>Q-0</t>
  </si>
  <si>
    <t>Yamaha31ex</t>
  </si>
  <si>
    <t>yokoyama29</t>
  </si>
  <si>
    <t>風の如く</t>
  </si>
  <si>
    <t>6160</t>
  </si>
  <si>
    <t>seam31II</t>
  </si>
  <si>
    <t>2321</t>
  </si>
  <si>
    <t>3602</t>
  </si>
  <si>
    <t>3568</t>
  </si>
  <si>
    <t>3903</t>
  </si>
  <si>
    <t>4983</t>
  </si>
  <si>
    <t>1515</t>
  </si>
  <si>
    <t>0210</t>
  </si>
  <si>
    <t>yamaha30sⅡ</t>
  </si>
  <si>
    <t>JST314</t>
  </si>
  <si>
    <t>joylack26 P:B</t>
  </si>
  <si>
    <t>1859</t>
  </si>
  <si>
    <t>3256</t>
  </si>
  <si>
    <t>4167</t>
  </si>
  <si>
    <t>2762</t>
  </si>
  <si>
    <t>波光</t>
  </si>
  <si>
    <t>美州</t>
  </si>
  <si>
    <t>1987</t>
  </si>
  <si>
    <t>3913</t>
  </si>
  <si>
    <t>志摩</t>
  </si>
  <si>
    <t>Arpege30</t>
  </si>
  <si>
    <t>ＡＧＥ</t>
  </si>
  <si>
    <t>ﾌﾟﾛﾍﾟﾗ</t>
  </si>
  <si>
    <t>SAIL</t>
  </si>
  <si>
    <t>OYC-GTA</t>
  </si>
  <si>
    <t>OSＣ</t>
  </si>
  <si>
    <t>ＡＧＥ；～５年は０　６年～１０年は＋１％　１１年～１５年は＋２％　１６年～２０年は＋３％　２１年～２５年は＋４％　それ以降も５年ごとに＋１％づつ加算　</t>
  </si>
  <si>
    <t>プロペラ；フォールディングﾍﾟﾗは０％　ＳＯＬＩＤ（固定）２翼プロペラは＋３％　3翼ペラは＋５％</t>
  </si>
  <si>
    <t>ＳＡＩＬ；ハイテクセイルを使用する艇は－２％　スピンの無い艇は＋５％</t>
  </si>
  <si>
    <t>ＯＳＣ；レース艇は＋３％　Ｃ＆Ｒ艇は０％　クルージング艇は－３％　ロングキール艇・モーターセイラー等は－６％</t>
  </si>
  <si>
    <t>修正時間＝所要時間×TMF／（１－ＯＳＣ）</t>
  </si>
  <si>
    <t>Sail.No</t>
  </si>
  <si>
    <t>到着時間</t>
  </si>
  <si>
    <t>ハリマオ</t>
  </si>
  <si>
    <t>ブルー</t>
  </si>
  <si>
    <t>童夢</t>
  </si>
  <si>
    <t>艇名</t>
  </si>
  <si>
    <t>Sail.No</t>
  </si>
  <si>
    <t>月　日</t>
  </si>
  <si>
    <t>略語解説</t>
  </si>
  <si>
    <t>ＤＮＣ</t>
  </si>
  <si>
    <t>スタートしなかった。スタートエリアに来なかった。</t>
  </si>
  <si>
    <t>ＤＮＳ</t>
  </si>
  <si>
    <t>スタートしなかった。（ＤＮＣとＯＣＳ以外）</t>
  </si>
  <si>
    <t>ＯＣＳ</t>
  </si>
  <si>
    <t>スタートしなかった。スタート信号のときにスタートラインのコースサイドにいてスタートしなかったか規則３０．１に違反した。</t>
  </si>
  <si>
    <t>規則３０．１・・・・ラウンド・アンド・エンド「２０１０年度ＯＹＣポイントレース帆走指示書」 ９.-８）参照</t>
  </si>
  <si>
    <t>ＺＦＰ</t>
  </si>
  <si>
    <t>規則３０．２に基づく２０％ペナルティー。</t>
  </si>
  <si>
    <t>ＢＦＤ</t>
  </si>
  <si>
    <t>規則３０．３に基づく失格。</t>
  </si>
  <si>
    <t>ＳＣＰ</t>
  </si>
  <si>
    <t>規則４４．３（ａ）に基づき、得点のペナルティーを履行した。</t>
  </si>
  <si>
    <t>ＤＮＦ</t>
  </si>
  <si>
    <t>フィニッシュしなかった。</t>
  </si>
  <si>
    <t>ＲＡＦ</t>
  </si>
  <si>
    <t>フィニッシュ後にリタイアした。</t>
  </si>
  <si>
    <t>ＤＳＱ</t>
  </si>
  <si>
    <t>失格。</t>
  </si>
  <si>
    <t>ＤＮＥ</t>
  </si>
  <si>
    <t>規則９０．３（ｂ）に基づく、除外できない失格。（ＤＧＭ以外）</t>
  </si>
  <si>
    <t>ＤＧＭ</t>
  </si>
  <si>
    <t>規則９０．４（ｂ）に基づく、除外できない重大な不正行為による失格。</t>
  </si>
  <si>
    <t>ＲＤＧ</t>
  </si>
  <si>
    <t>救済が与えられた。</t>
  </si>
  <si>
    <t>SEA HOURSE</t>
  </si>
  <si>
    <t>Yamaha31ex</t>
  </si>
  <si>
    <t>yokoyama29</t>
  </si>
  <si>
    <t>seam31II</t>
  </si>
  <si>
    <t>Frendship32α</t>
  </si>
  <si>
    <t>yamaha30sⅡ</t>
  </si>
  <si>
    <t>SATA III</t>
  </si>
  <si>
    <t>joylack26 P:B</t>
  </si>
  <si>
    <t>arpege30</t>
  </si>
  <si>
    <t>～５年は０</t>
  </si>
  <si>
    <t>６年～１０年は＋１％　</t>
  </si>
  <si>
    <t>１１年～１５年は＋２％</t>
  </si>
  <si>
    <t>１６年～２０年は＋３％</t>
  </si>
  <si>
    <t>２１年～２５年は＋４％</t>
  </si>
  <si>
    <t>基準日</t>
  </si>
  <si>
    <t>No.</t>
  </si>
  <si>
    <t>進水（建造）年月日</t>
  </si>
  <si>
    <t>年数</t>
  </si>
  <si>
    <t>1996/10</t>
  </si>
  <si>
    <t>1970/3</t>
  </si>
  <si>
    <t>arica27</t>
  </si>
  <si>
    <t>1987/4</t>
  </si>
  <si>
    <t>1991/7</t>
  </si>
  <si>
    <t>1988/4</t>
  </si>
  <si>
    <t>1986/4</t>
  </si>
  <si>
    <t>1993/3</t>
  </si>
  <si>
    <t>1991/4</t>
  </si>
  <si>
    <t>1978/11</t>
  </si>
  <si>
    <t>?</t>
  </si>
  <si>
    <t>1983/9</t>
  </si>
  <si>
    <t>dehlar34</t>
  </si>
  <si>
    <t>1991/1</t>
  </si>
  <si>
    <t>yamaha-26c(solid2p)</t>
  </si>
  <si>
    <t>1986/9</t>
  </si>
  <si>
    <t>1981/8</t>
  </si>
  <si>
    <t>船検証や輸入書類を詳しく読めば判明すると思いますが、あくまでその</t>
  </si>
  <si>
    <t>作業はオーナーに、調べてもらい自己申告が原則です。</t>
  </si>
  <si>
    <t>ＡＧＥ；　　　　それ以降も５年ごとに＋１％づつ加算　</t>
  </si>
  <si>
    <t>３６年～４０年は＋７％</t>
  </si>
  <si>
    <t>２６年～３０年は＋５％</t>
  </si>
  <si>
    <t>３１年～３５年は＋６％</t>
  </si>
  <si>
    <t>経過年数</t>
  </si>
  <si>
    <t>らくだ</t>
  </si>
  <si>
    <t>6484</t>
  </si>
  <si>
    <t>Frendship32α</t>
  </si>
  <si>
    <t>弥次喜多</t>
  </si>
  <si>
    <t>ＪＰＮ5057</t>
  </si>
  <si>
    <t>エリオット935</t>
  </si>
  <si>
    <t>冨羊</t>
  </si>
  <si>
    <t>ＪＰＮ5677</t>
  </si>
  <si>
    <t>Ｊ/Ｖ9.6ＣＲ</t>
  </si>
  <si>
    <t>シルバーウエーブ</t>
  </si>
  <si>
    <t>ＪＰＮ4601</t>
  </si>
  <si>
    <t>スイング34</t>
  </si>
  <si>
    <t xml:space="preserve">赤とんぼ　Ⅲ </t>
  </si>
  <si>
    <t>ＪＰＮ5855</t>
  </si>
  <si>
    <t>ヤマハ31Ｓ</t>
  </si>
  <si>
    <t>Mrスターボード</t>
  </si>
  <si>
    <t>ＪＳＴ852</t>
  </si>
  <si>
    <t>ＪＳＴ623</t>
  </si>
  <si>
    <t>ヨコヤマ33</t>
  </si>
  <si>
    <t>ゴロンドミナス</t>
  </si>
  <si>
    <t>ＪＳＴ231</t>
  </si>
  <si>
    <t>ヨコヤマ32</t>
  </si>
  <si>
    <t>カレラ２９０</t>
  </si>
  <si>
    <t>べルーガ</t>
  </si>
  <si>
    <t>ＪＳＴ260</t>
  </si>
  <si>
    <t>ヤマハ30Ｓ</t>
  </si>
  <si>
    <t>ﾋﾟｰﾀｰﾊﾟﾝ</t>
  </si>
  <si>
    <t>ロードス</t>
  </si>
  <si>
    <t>ＪＳＴ943</t>
  </si>
  <si>
    <t>ヤマハ26S</t>
  </si>
  <si>
    <t>ミッキーマウス</t>
  </si>
  <si>
    <t>ＪＳＴ989</t>
  </si>
  <si>
    <t>也保</t>
  </si>
  <si>
    <t>ＪＳＴ224</t>
  </si>
  <si>
    <t>ヤマハ26Ｃ</t>
  </si>
  <si>
    <t>スーパーウイング</t>
  </si>
  <si>
    <t>ＪＳＴ223</t>
  </si>
  <si>
    <t>ヤマハ25ＭＬ</t>
  </si>
  <si>
    <r>
      <t>O</t>
    </r>
    <r>
      <rPr>
        <sz val="11"/>
        <rFont val="ＭＳ Ｐゴシック"/>
        <family val="3"/>
      </rPr>
      <t>Z</t>
    </r>
  </si>
  <si>
    <r>
      <t>オークレット2</t>
    </r>
    <r>
      <rPr>
        <sz val="11"/>
        <rFont val="ＭＳ Ｐゴシック"/>
        <family val="3"/>
      </rPr>
      <t>6</t>
    </r>
  </si>
  <si>
    <t>カデット</t>
  </si>
  <si>
    <t>ＪＳＴ226</t>
  </si>
  <si>
    <t>ソレイル・ルボン</t>
  </si>
  <si>
    <t>ブルースター</t>
  </si>
  <si>
    <t>ｴｸﾒﾄﾞﾒｰﾙ26</t>
  </si>
  <si>
    <t>ｋｏｓｏｄｅ</t>
  </si>
  <si>
    <t>ＳＡＴＯ</t>
  </si>
  <si>
    <t>ヤマハ30ＳⅡ</t>
  </si>
  <si>
    <t>3954</t>
  </si>
  <si>
    <t>J-BLOW</t>
  </si>
  <si>
    <t>swing-28 P:B</t>
  </si>
  <si>
    <t>基準日を入力すると経年％が表示される→</t>
  </si>
  <si>
    <t>?</t>
  </si>
  <si>
    <t>BROWN SUGARⅡ</t>
  </si>
  <si>
    <t>CC32</t>
  </si>
  <si>
    <t>SKY TIME</t>
  </si>
  <si>
    <t>SK25</t>
  </si>
  <si>
    <t>CC32</t>
  </si>
  <si>
    <t>tak-27(runner) P:B</t>
  </si>
  <si>
    <t>Dehler36SQ</t>
  </si>
  <si>
    <t>6363</t>
  </si>
  <si>
    <t>Only You-2</t>
  </si>
  <si>
    <t>QUERIDA</t>
  </si>
  <si>
    <t>FORTE</t>
  </si>
  <si>
    <t>SATA III</t>
  </si>
  <si>
    <t>零ＩＩＩ</t>
  </si>
  <si>
    <t>ぐらんめーる</t>
  </si>
  <si>
    <t>QUERIDA-ZERO</t>
  </si>
  <si>
    <t>ＭＩＳＴＲＡＬ Ⅳ</t>
  </si>
  <si>
    <t>白砂</t>
  </si>
  <si>
    <t>ひねもすＩＶ</t>
  </si>
  <si>
    <t>ＣＡＲＥＳＳ-2</t>
  </si>
  <si>
    <t>LUNA V</t>
  </si>
  <si>
    <t>アルバトロスⅡ</t>
  </si>
  <si>
    <t>ESPERANZA-ＩＶ</t>
  </si>
  <si>
    <t>雲</t>
  </si>
  <si>
    <t>シャチ二世</t>
  </si>
  <si>
    <t>ZIC ZACＩＩ</t>
  </si>
  <si>
    <t>CooCoo Six</t>
  </si>
  <si>
    <t>Carina</t>
  </si>
  <si>
    <t>ＰＥＲＶＥＲＴⅡ</t>
  </si>
  <si>
    <t>ぐらんめーる</t>
  </si>
  <si>
    <t>はやぶさ</t>
  </si>
  <si>
    <t>QUERIDA-ZERO</t>
  </si>
  <si>
    <t>Only You-2</t>
  </si>
  <si>
    <t>BROWN SUGARⅡ</t>
  </si>
  <si>
    <t>ＭＩＳＴＲＡＬ Ⅳ</t>
  </si>
  <si>
    <t>らくだ</t>
  </si>
  <si>
    <t>白砂</t>
  </si>
  <si>
    <t>ひねもすＩＶ</t>
  </si>
  <si>
    <t>ＣＡＲＥＳＳ-2</t>
  </si>
  <si>
    <t>QUERIDA</t>
  </si>
  <si>
    <t>LUNA V</t>
  </si>
  <si>
    <t>アルバトロスⅡ</t>
  </si>
  <si>
    <t>雲</t>
  </si>
  <si>
    <t>FORTE</t>
  </si>
  <si>
    <t>CooCoo Six</t>
  </si>
  <si>
    <t>ZIC ZACＩＩ</t>
  </si>
  <si>
    <t>SKY TIME</t>
  </si>
  <si>
    <t>ＰＥＲＶＥＲＴⅡ</t>
  </si>
  <si>
    <t>Cataｌina30</t>
  </si>
  <si>
    <t>コロ助</t>
  </si>
  <si>
    <t>2014/４/1現在の船齢調査結果</t>
  </si>
  <si>
    <t>AGE％</t>
  </si>
  <si>
    <t>Cataｌina30</t>
  </si>
  <si>
    <r>
      <t>J</t>
    </r>
    <r>
      <rPr>
        <sz val="11"/>
        <rFont val="ＭＳ Ｐゴシック"/>
        <family val="3"/>
      </rPr>
      <t>PN3663</t>
    </r>
  </si>
  <si>
    <t>ヨコヤマ28</t>
  </si>
  <si>
    <r>
      <t>4</t>
    </r>
    <r>
      <rPr>
        <sz val="11"/>
        <rFont val="ＭＳ Ｐゴシック"/>
        <family val="3"/>
      </rPr>
      <t>504</t>
    </r>
  </si>
  <si>
    <r>
      <t>2</t>
    </r>
    <r>
      <rPr>
        <sz val="11"/>
        <rFont val="ＭＳ Ｐゴシック"/>
        <family val="3"/>
      </rPr>
      <t>672</t>
    </r>
  </si>
  <si>
    <t>オカザキ32Ｃ</t>
  </si>
  <si>
    <t>ハッピィ</t>
  </si>
  <si>
    <t>ヤマハ26Ｃ</t>
  </si>
  <si>
    <t>海星</t>
  </si>
  <si>
    <t>Ｊ24</t>
  </si>
  <si>
    <t>ＹＹＣ ２０1４年度レーティング（ＣＲ）</t>
  </si>
  <si>
    <t>四日市ヨットクラブ　レース委員長　　ハリマオ　花井修司</t>
  </si>
  <si>
    <t>上記規則は　クラブハウスにある「セーリング競技規則　2013-2016」で確認ください。</t>
  </si>
  <si>
    <t>ja2hta@m7.cty-net.ne.jp</t>
  </si>
  <si>
    <t>ＹＹＣ　どこでもヨットレース担当　　勝島治　　　</t>
  </si>
  <si>
    <t>mrstarboard@gmail.com</t>
  </si>
  <si>
    <t>9月ポイントレース（CR98:東海ﾉﾝﾚｰﾃｨﾝｸﾞによるOYCｽﾎﾟｰﾂｶｯﾌﾟ2014）</t>
  </si>
  <si>
    <t>９月ポイントレース(OYC　Rating2014）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</si>
</sst>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_);[Red]\(0\)"/>
    <numFmt numFmtId="178" formatCode="0_ 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"/>
    <numFmt numFmtId="185" formatCode="h&quot;時&quot;mm&quot;分&quot;ss&quot;秒&quot;;@"/>
    <numFmt numFmtId="186" formatCode="[$-411]ge\.m\.d;@"/>
    <numFmt numFmtId="187" formatCode="mmm\-yyyy"/>
    <numFmt numFmtId="188" formatCode="0.000_ "/>
    <numFmt numFmtId="189" formatCode="##&quot;%&quot;"/>
    <numFmt numFmtId="190" formatCode="##&quot;年&quot;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color indexed="10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color indexed="8"/>
      <name val="Courier New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178" fontId="0" fillId="0" borderId="0" xfId="0" applyNumberFormat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NumberFormat="1" applyAlignment="1">
      <alignment horizontal="right"/>
    </xf>
    <xf numFmtId="185" fontId="5" fillId="0" borderId="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33" borderId="12" xfId="0" applyFill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7" fontId="0" fillId="0" borderId="10" xfId="0" applyNumberFormat="1" applyBorder="1" applyAlignment="1">
      <alignment horizontal="center"/>
    </xf>
    <xf numFmtId="178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78" fontId="0" fillId="0" borderId="11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4" borderId="17" xfId="0" applyFill="1" applyBorder="1" applyAlignment="1">
      <alignment/>
    </xf>
    <xf numFmtId="49" fontId="0" fillId="0" borderId="18" xfId="0" applyNumberFormat="1" applyBorder="1" applyAlignment="1">
      <alignment/>
    </xf>
    <xf numFmtId="0" fontId="0" fillId="33" borderId="17" xfId="0" applyFill="1" applyBorder="1" applyAlignment="1">
      <alignment/>
    </xf>
    <xf numFmtId="176" fontId="0" fillId="0" borderId="16" xfId="0" applyNumberFormat="1" applyBorder="1" applyAlignment="1">
      <alignment/>
    </xf>
    <xf numFmtId="185" fontId="0" fillId="0" borderId="17" xfId="0" applyNumberFormat="1" applyBorder="1" applyAlignment="1">
      <alignment horizontal="center"/>
    </xf>
    <xf numFmtId="178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178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4" borderId="22" xfId="0" applyFill="1" applyBorder="1" applyAlignment="1">
      <alignment/>
    </xf>
    <xf numFmtId="49" fontId="0" fillId="0" borderId="23" xfId="0" applyNumberFormat="1" applyBorder="1" applyAlignment="1">
      <alignment/>
    </xf>
    <xf numFmtId="0" fontId="0" fillId="33" borderId="22" xfId="0" applyFill="1" applyBorder="1" applyAlignment="1">
      <alignment/>
    </xf>
    <xf numFmtId="176" fontId="0" fillId="0" borderId="21" xfId="0" applyNumberFormat="1" applyBorder="1" applyAlignment="1">
      <alignment/>
    </xf>
    <xf numFmtId="0" fontId="0" fillId="0" borderId="24" xfId="0" applyBorder="1" applyAlignment="1">
      <alignment/>
    </xf>
    <xf numFmtId="178" fontId="0" fillId="0" borderId="21" xfId="0" applyNumberFormat="1" applyBorder="1" applyAlignment="1">
      <alignment/>
    </xf>
    <xf numFmtId="0" fontId="0" fillId="34" borderId="15" xfId="0" applyFill="1" applyBorder="1" applyAlignment="1">
      <alignment/>
    </xf>
    <xf numFmtId="0" fontId="0" fillId="0" borderId="25" xfId="0" applyBorder="1" applyAlignment="1">
      <alignment/>
    </xf>
    <xf numFmtId="0" fontId="0" fillId="33" borderId="15" xfId="0" applyFill="1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33" borderId="26" xfId="0" applyFill="1" applyBorder="1" applyAlignment="1">
      <alignment/>
    </xf>
    <xf numFmtId="176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178" fontId="0" fillId="0" borderId="27" xfId="0" applyNumberFormat="1" applyBorder="1" applyAlignment="1">
      <alignment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29" xfId="0" applyNumberFormat="1" applyBorder="1" applyAlignment="1">
      <alignment horizontal="center"/>
    </xf>
    <xf numFmtId="0" fontId="0" fillId="0" borderId="29" xfId="0" applyNumberFormat="1" applyBorder="1" applyAlignment="1">
      <alignment horizontal="right"/>
    </xf>
    <xf numFmtId="0" fontId="0" fillId="0" borderId="10" xfId="0" applyBorder="1" applyAlignment="1">
      <alignment horizontal="center" shrinkToFit="1"/>
    </xf>
    <xf numFmtId="0" fontId="0" fillId="0" borderId="30" xfId="0" applyBorder="1" applyAlignment="1">
      <alignment horizontal="center" shrinkToFit="1"/>
    </xf>
    <xf numFmtId="49" fontId="0" fillId="0" borderId="13" xfId="0" applyNumberFormat="1" applyBorder="1" applyAlignment="1">
      <alignment horizontal="center" shrinkToFit="1"/>
    </xf>
    <xf numFmtId="0" fontId="0" fillId="33" borderId="10" xfId="0" applyFill="1" applyBorder="1" applyAlignment="1">
      <alignment horizontal="center" shrinkToFit="1"/>
    </xf>
    <xf numFmtId="9" fontId="0" fillId="35" borderId="14" xfId="0" applyNumberFormat="1" applyFill="1" applyBorder="1" applyAlignment="1">
      <alignment horizontal="center" shrinkToFit="1"/>
    </xf>
    <xf numFmtId="9" fontId="0" fillId="0" borderId="14" xfId="0" applyNumberFormat="1" applyBorder="1" applyAlignment="1">
      <alignment horizontal="center" shrinkToFit="1"/>
    </xf>
    <xf numFmtId="9" fontId="0" fillId="34" borderId="11" xfId="0" applyNumberFormat="1" applyFill="1" applyBorder="1" applyAlignment="1">
      <alignment horizontal="center" shrinkToFit="1"/>
    </xf>
    <xf numFmtId="178" fontId="0" fillId="0" borderId="12" xfId="0" applyNumberFormat="1" applyBorder="1" applyAlignment="1">
      <alignment horizontal="center" shrinkToFit="1"/>
    </xf>
    <xf numFmtId="176" fontId="0" fillId="0" borderId="11" xfId="0" applyNumberFormat="1" applyBorder="1" applyAlignment="1">
      <alignment horizontal="center" shrinkToFit="1"/>
    </xf>
    <xf numFmtId="9" fontId="0" fillId="34" borderId="31" xfId="0" applyNumberFormat="1" applyFill="1" applyBorder="1" applyAlignment="1">
      <alignment horizontal="center" shrinkToFit="1"/>
    </xf>
    <xf numFmtId="177" fontId="0" fillId="0" borderId="32" xfId="0" applyNumberFormat="1" applyBorder="1" applyAlignment="1">
      <alignment horizontal="center" shrinkToFit="1"/>
    </xf>
    <xf numFmtId="178" fontId="0" fillId="0" borderId="14" xfId="0" applyNumberFormat="1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178" fontId="0" fillId="0" borderId="11" xfId="0" applyNumberFormat="1" applyBorder="1" applyAlignment="1">
      <alignment horizontal="center" shrinkToFit="1"/>
    </xf>
    <xf numFmtId="184" fontId="0" fillId="34" borderId="15" xfId="0" applyNumberFormat="1" applyFill="1" applyBorder="1" applyAlignment="1">
      <alignment/>
    </xf>
    <xf numFmtId="178" fontId="0" fillId="0" borderId="17" xfId="0" applyNumberFormat="1" applyBorder="1" applyAlignment="1">
      <alignment/>
    </xf>
    <xf numFmtId="9" fontId="0" fillId="35" borderId="19" xfId="0" applyNumberFormat="1" applyFill="1" applyBorder="1" applyAlignment="1">
      <alignment/>
    </xf>
    <xf numFmtId="9" fontId="0" fillId="0" borderId="19" xfId="0" applyNumberFormat="1" applyBorder="1" applyAlignment="1">
      <alignment/>
    </xf>
    <xf numFmtId="9" fontId="0" fillId="34" borderId="16" xfId="0" applyNumberFormat="1" applyFill="1" applyBorder="1" applyAlignment="1">
      <alignment/>
    </xf>
    <xf numFmtId="9" fontId="0" fillId="34" borderId="33" xfId="0" applyNumberFormat="1" applyFill="1" applyBorder="1" applyAlignment="1">
      <alignment/>
    </xf>
    <xf numFmtId="9" fontId="0" fillId="34" borderId="34" xfId="0" applyNumberFormat="1" applyFill="1" applyBorder="1" applyAlignment="1">
      <alignment/>
    </xf>
    <xf numFmtId="9" fontId="0" fillId="35" borderId="24" xfId="0" applyNumberFormat="1" applyFill="1" applyBorder="1" applyAlignment="1">
      <alignment/>
    </xf>
    <xf numFmtId="9" fontId="0" fillId="0" borderId="24" xfId="0" applyNumberFormat="1" applyBorder="1" applyAlignment="1">
      <alignment/>
    </xf>
    <xf numFmtId="9" fontId="0" fillId="34" borderId="21" xfId="0" applyNumberFormat="1" applyFill="1" applyBorder="1" applyAlignment="1">
      <alignment/>
    </xf>
    <xf numFmtId="9" fontId="0" fillId="35" borderId="28" xfId="0" applyNumberFormat="1" applyFill="1" applyBorder="1" applyAlignment="1">
      <alignment/>
    </xf>
    <xf numFmtId="9" fontId="0" fillId="0" borderId="28" xfId="0" applyNumberFormat="1" applyBorder="1" applyAlignment="1">
      <alignment/>
    </xf>
    <xf numFmtId="9" fontId="0" fillId="34" borderId="27" xfId="0" applyNumberFormat="1" applyFill="1" applyBorder="1" applyAlignment="1">
      <alignment/>
    </xf>
    <xf numFmtId="178" fontId="0" fillId="0" borderId="35" xfId="0" applyNumberFormat="1" applyBorder="1" applyAlignment="1">
      <alignment/>
    </xf>
    <xf numFmtId="9" fontId="0" fillId="0" borderId="36" xfId="0" applyNumberFormat="1" applyBorder="1" applyAlignment="1">
      <alignment/>
    </xf>
    <xf numFmtId="2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2" fontId="4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49" fontId="0" fillId="0" borderId="13" xfId="0" applyNumberFormat="1" applyBorder="1" applyAlignment="1">
      <alignment/>
    </xf>
    <xf numFmtId="0" fontId="0" fillId="0" borderId="30" xfId="0" applyBorder="1" applyAlignment="1">
      <alignment/>
    </xf>
    <xf numFmtId="0" fontId="8" fillId="0" borderId="31" xfId="0" applyFont="1" applyBorder="1" applyAlignment="1">
      <alignment/>
    </xf>
    <xf numFmtId="56" fontId="5" fillId="0" borderId="0" xfId="0" applyNumberFormat="1" applyFont="1" applyAlignment="1">
      <alignment horizontal="right"/>
    </xf>
    <xf numFmtId="184" fontId="0" fillId="34" borderId="26" xfId="0" applyNumberFormat="1" applyFill="1" applyBorder="1" applyAlignment="1">
      <alignment/>
    </xf>
    <xf numFmtId="185" fontId="0" fillId="34" borderId="15" xfId="0" applyNumberForma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1" fillId="0" borderId="0" xfId="43" applyNumberFormat="1" applyAlignment="1" applyProtection="1">
      <alignment/>
      <protection/>
    </xf>
    <xf numFmtId="14" fontId="0" fillId="0" borderId="0" xfId="0" applyNumberFormat="1" applyAlignment="1">
      <alignment horizontal="right"/>
    </xf>
    <xf numFmtId="177" fontId="0" fillId="0" borderId="37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0" xfId="0" applyAlignment="1">
      <alignment horizontal="right"/>
    </xf>
    <xf numFmtId="177" fontId="0" fillId="0" borderId="20" xfId="0" applyNumberFormat="1" applyBorder="1" applyAlignment="1">
      <alignment horizontal="center"/>
    </xf>
    <xf numFmtId="14" fontId="0" fillId="0" borderId="21" xfId="0" applyNumberFormat="1" applyBorder="1" applyAlignment="1">
      <alignment horizontal="right"/>
    </xf>
    <xf numFmtId="177" fontId="0" fillId="0" borderId="15" xfId="0" applyNumberFormat="1" applyBorder="1" applyAlignment="1">
      <alignment horizontal="center"/>
    </xf>
    <xf numFmtId="177" fontId="0" fillId="0" borderId="17" xfId="0" applyNumberFormat="1" applyBorder="1" applyAlignment="1">
      <alignment horizontal="center"/>
    </xf>
    <xf numFmtId="14" fontId="0" fillId="0" borderId="16" xfId="0" applyNumberFormat="1" applyBorder="1" applyAlignment="1">
      <alignment horizontal="right"/>
    </xf>
    <xf numFmtId="14" fontId="0" fillId="0" borderId="16" xfId="0" applyNumberFormat="1" applyBorder="1" applyAlignment="1">
      <alignment/>
    </xf>
    <xf numFmtId="177" fontId="0" fillId="0" borderId="19" xfId="0" applyNumberFormat="1" applyBorder="1" applyAlignment="1">
      <alignment horizontal="center"/>
    </xf>
    <xf numFmtId="177" fontId="0" fillId="0" borderId="39" xfId="0" applyNumberFormat="1" applyBorder="1" applyAlignment="1">
      <alignment horizontal="center"/>
    </xf>
    <xf numFmtId="177" fontId="0" fillId="0" borderId="35" xfId="0" applyNumberFormat="1" applyBorder="1" applyAlignment="1">
      <alignment horizontal="center"/>
    </xf>
    <xf numFmtId="0" fontId="0" fillId="0" borderId="40" xfId="0" applyBorder="1" applyAlignment="1">
      <alignment/>
    </xf>
    <xf numFmtId="14" fontId="0" fillId="0" borderId="41" xfId="0" applyNumberFormat="1" applyBorder="1" applyAlignment="1">
      <alignment horizontal="right"/>
    </xf>
    <xf numFmtId="177" fontId="0" fillId="0" borderId="0" xfId="0" applyNumberForma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186" fontId="0" fillId="0" borderId="0" xfId="0" applyNumberFormat="1" applyAlignment="1">
      <alignment horizontal="center"/>
    </xf>
    <xf numFmtId="0" fontId="7" fillId="0" borderId="29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42" xfId="0" applyFont="1" applyBorder="1" applyAlignment="1">
      <alignment/>
    </xf>
    <xf numFmtId="1" fontId="8" fillId="34" borderId="43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25" xfId="0" applyFont="1" applyBorder="1" applyAlignment="1">
      <alignment/>
    </xf>
    <xf numFmtId="1" fontId="8" fillId="34" borderId="33" xfId="0" applyNumberFormat="1" applyFont="1" applyFill="1" applyBorder="1" applyAlignment="1">
      <alignment/>
    </xf>
    <xf numFmtId="1" fontId="8" fillId="0" borderId="33" xfId="0" applyNumberFormat="1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1" fontId="8" fillId="34" borderId="46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47" xfId="0" applyFont="1" applyBorder="1" applyAlignment="1">
      <alignment/>
    </xf>
    <xf numFmtId="1" fontId="8" fillId="34" borderId="48" xfId="0" applyNumberFormat="1" applyFont="1" applyFill="1" applyBorder="1" applyAlignment="1">
      <alignment/>
    </xf>
    <xf numFmtId="0" fontId="0" fillId="0" borderId="4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8" fillId="0" borderId="23" xfId="0" applyFont="1" applyBorder="1" applyAlignment="1">
      <alignment/>
    </xf>
    <xf numFmtId="2" fontId="0" fillId="0" borderId="48" xfId="0" applyNumberFormat="1" applyBorder="1" applyAlignment="1">
      <alignment horizontal="center"/>
    </xf>
    <xf numFmtId="0" fontId="8" fillId="0" borderId="18" xfId="0" applyFont="1" applyBorder="1" applyAlignment="1">
      <alignment/>
    </xf>
    <xf numFmtId="2" fontId="0" fillId="0" borderId="33" xfId="0" applyNumberForma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52" xfId="0" applyFont="1" applyBorder="1" applyAlignment="1">
      <alignment/>
    </xf>
    <xf numFmtId="2" fontId="0" fillId="0" borderId="53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56" fontId="4" fillId="0" borderId="0" xfId="0" applyNumberFormat="1" applyFont="1" applyAlignment="1">
      <alignment horizontal="center"/>
    </xf>
    <xf numFmtId="0" fontId="0" fillId="0" borderId="32" xfId="0" applyBorder="1" applyAlignment="1">
      <alignment/>
    </xf>
    <xf numFmtId="0" fontId="9" fillId="0" borderId="0" xfId="0" applyFont="1" applyAlignment="1">
      <alignment horizontal="right" wrapText="1"/>
    </xf>
    <xf numFmtId="189" fontId="0" fillId="0" borderId="0" xfId="0" applyNumberFormat="1" applyAlignment="1">
      <alignment/>
    </xf>
    <xf numFmtId="14" fontId="0" fillId="0" borderId="31" xfId="0" applyNumberFormat="1" applyBorder="1" applyAlignment="1">
      <alignment horizontal="right"/>
    </xf>
    <xf numFmtId="190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4" borderId="54" xfId="0" applyFill="1" applyBorder="1" applyAlignment="1">
      <alignment/>
    </xf>
    <xf numFmtId="49" fontId="0" fillId="34" borderId="40" xfId="0" applyNumberFormat="1" applyFill="1" applyBorder="1" applyAlignment="1">
      <alignment/>
    </xf>
    <xf numFmtId="0" fontId="0" fillId="0" borderId="55" xfId="0" applyBorder="1" applyAlignment="1">
      <alignment/>
    </xf>
    <xf numFmtId="0" fontId="0" fillId="33" borderId="39" xfId="0" applyFill="1" applyBorder="1" applyAlignment="1">
      <alignment/>
    </xf>
    <xf numFmtId="49" fontId="0" fillId="34" borderId="19" xfId="0" applyNumberFormat="1" applyFill="1" applyBorder="1" applyAlignment="1">
      <alignment/>
    </xf>
    <xf numFmtId="177" fontId="0" fillId="0" borderId="22" xfId="0" applyNumberFormat="1" applyBorder="1" applyAlignment="1">
      <alignment horizontal="center"/>
    </xf>
    <xf numFmtId="184" fontId="0" fillId="34" borderId="15" xfId="0" applyNumberFormat="1" applyFill="1" applyBorder="1" applyAlignment="1">
      <alignment horizontal="left"/>
    </xf>
    <xf numFmtId="185" fontId="0" fillId="34" borderId="26" xfId="0" applyNumberFormat="1" applyFill="1" applyBorder="1" applyAlignment="1">
      <alignment/>
    </xf>
    <xf numFmtId="49" fontId="0" fillId="0" borderId="56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49" fontId="0" fillId="0" borderId="45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49" fontId="0" fillId="0" borderId="18" xfId="0" applyNumberFormat="1" applyFont="1" applyBorder="1" applyAlignment="1" quotePrefix="1">
      <alignment/>
    </xf>
    <xf numFmtId="49" fontId="0" fillId="0" borderId="25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49" fontId="0" fillId="0" borderId="57" xfId="0" applyNumberFormat="1" applyFont="1" applyBorder="1" applyAlignment="1">
      <alignment/>
    </xf>
    <xf numFmtId="49" fontId="0" fillId="0" borderId="58" xfId="0" applyNumberFormat="1" applyFont="1" applyBorder="1" applyAlignment="1">
      <alignment/>
    </xf>
    <xf numFmtId="49" fontId="0" fillId="0" borderId="19" xfId="0" applyNumberFormat="1" applyFont="1" applyBorder="1" applyAlignment="1">
      <alignment/>
    </xf>
    <xf numFmtId="49" fontId="8" fillId="0" borderId="24" xfId="0" applyNumberFormat="1" applyFont="1" applyBorder="1" applyAlignment="1" quotePrefix="1">
      <alignment/>
    </xf>
    <xf numFmtId="49" fontId="8" fillId="0" borderId="59" xfId="0" applyNumberFormat="1" applyFont="1" applyBorder="1" applyAlignment="1" quotePrefix="1">
      <alignment/>
    </xf>
    <xf numFmtId="49" fontId="0" fillId="0" borderId="24" xfId="0" applyNumberFormat="1" applyFont="1" applyBorder="1" applyAlignment="1" quotePrefix="1">
      <alignment/>
    </xf>
    <xf numFmtId="49" fontId="0" fillId="0" borderId="19" xfId="0" applyNumberFormat="1" applyFont="1" applyBorder="1" applyAlignment="1" quotePrefix="1">
      <alignment/>
    </xf>
    <xf numFmtId="49" fontId="8" fillId="0" borderId="19" xfId="0" applyNumberFormat="1" applyFont="1" applyBorder="1" applyAlignment="1">
      <alignment/>
    </xf>
    <xf numFmtId="49" fontId="8" fillId="0" borderId="28" xfId="0" applyNumberFormat="1" applyFont="1" applyBorder="1" applyAlignment="1">
      <alignment/>
    </xf>
    <xf numFmtId="1" fontId="8" fillId="34" borderId="60" xfId="0" applyNumberFormat="1" applyFont="1" applyFill="1" applyBorder="1" applyAlignment="1">
      <alignment/>
    </xf>
    <xf numFmtId="185" fontId="0" fillId="0" borderId="26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Alignment="1">
      <alignment horizontal="center"/>
    </xf>
    <xf numFmtId="56" fontId="5" fillId="0" borderId="29" xfId="0" applyNumberFormat="1" applyFont="1" applyBorder="1" applyAlignment="1">
      <alignment horizontal="right"/>
    </xf>
    <xf numFmtId="0" fontId="5" fillId="0" borderId="29" xfId="0" applyNumberFormat="1" applyFont="1" applyBorder="1" applyAlignment="1">
      <alignment horizontal="right"/>
    </xf>
    <xf numFmtId="56" fontId="4" fillId="0" borderId="0" xfId="0" applyNumberFormat="1" applyFont="1" applyAlignment="1">
      <alignment horizontal="center"/>
    </xf>
    <xf numFmtId="49" fontId="0" fillId="34" borderId="18" xfId="0" applyNumberFormat="1" applyFill="1" applyBorder="1" applyAlignment="1">
      <alignment/>
    </xf>
    <xf numFmtId="49" fontId="0" fillId="0" borderId="19" xfId="0" applyNumberForma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AppData/Local/Microsoft/Windows/INetCache/IE/IJBCBFV1/10sijisyo.doc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7"/>
  <sheetViews>
    <sheetView tabSelected="1" zoomScaleSheetLayoutView="100" zoomScalePageLayoutView="0" workbookViewId="0" topLeftCell="A1">
      <pane ySplit="4" topLeftCell="A5" activePane="bottomLeft" state="frozen"/>
      <selection pane="topLeft" activeCell="H4" sqref="H4"/>
      <selection pane="bottomLeft" activeCell="P44" sqref="N44:P44"/>
    </sheetView>
  </sheetViews>
  <sheetFormatPr defaultColWidth="9.00390625" defaultRowHeight="13.5"/>
  <cols>
    <col min="1" max="1" width="1.4921875" style="0" customWidth="1"/>
    <col min="2" max="3" width="5.25390625" style="0" customWidth="1"/>
    <col min="4" max="4" width="17.00390625" style="0" customWidth="1"/>
    <col min="5" max="5" width="7.25390625" style="44" customWidth="1"/>
    <col min="6" max="6" width="17.75390625" style="0" customWidth="1"/>
    <col min="7" max="7" width="5.125" style="0" customWidth="1"/>
    <col min="8" max="8" width="4.375" style="47" customWidth="1"/>
    <col min="9" max="9" width="4.875" style="47" customWidth="1"/>
    <col min="10" max="10" width="5.25390625" style="47" customWidth="1"/>
    <col min="11" max="11" width="7.25390625" style="1" customWidth="1"/>
    <col min="12" max="12" width="7.875" style="45" customWidth="1"/>
    <col min="13" max="13" width="5.25390625" style="47" customWidth="1"/>
    <col min="14" max="14" width="15.375" style="46" customWidth="1"/>
    <col min="15" max="15" width="12.75390625" style="1" hidden="1" customWidth="1"/>
    <col min="16" max="16" width="11.25390625" style="0" customWidth="1"/>
    <col min="17" max="17" width="11.25390625" style="1" customWidth="1"/>
    <col min="18" max="19" width="12.75390625" style="0" customWidth="1"/>
  </cols>
  <sheetData>
    <row r="2" spans="2:12" ht="17.25" customHeight="1">
      <c r="B2" s="176" t="s">
        <v>280</v>
      </c>
      <c r="C2" s="176"/>
      <c r="D2" s="176"/>
      <c r="E2" s="176"/>
      <c r="F2" s="176"/>
      <c r="G2" s="178" t="s">
        <v>82</v>
      </c>
      <c r="H2" s="178"/>
      <c r="I2" s="178"/>
      <c r="J2" s="178"/>
      <c r="K2" s="178"/>
      <c r="L2" s="178"/>
    </row>
    <row r="3" spans="9:14" ht="21" customHeight="1" thickBot="1">
      <c r="I3" s="48"/>
      <c r="K3" s="49" t="s">
        <v>1</v>
      </c>
      <c r="L3" s="179" t="str">
        <f>'ﾚｰﾃｨﾝｸﾞ計算書 (TSF)'!H3</f>
        <v>月　日</v>
      </c>
      <c r="M3" s="180"/>
      <c r="N3" s="4">
        <f>'ﾚｰﾃｨﾝｸﾞ計算書 (TSF)'!I3</f>
        <v>0.4166666666666667</v>
      </c>
    </row>
    <row r="4" spans="2:17" ht="14.25" thickBot="1">
      <c r="B4" s="50" t="s">
        <v>2</v>
      </c>
      <c r="C4" s="51" t="s">
        <v>3</v>
      </c>
      <c r="D4" s="50" t="s">
        <v>4</v>
      </c>
      <c r="E4" s="52" t="s">
        <v>83</v>
      </c>
      <c r="F4" s="51" t="s">
        <v>5</v>
      </c>
      <c r="G4" s="53" t="s">
        <v>6</v>
      </c>
      <c r="H4" s="54" t="s">
        <v>73</v>
      </c>
      <c r="I4" s="55" t="s">
        <v>74</v>
      </c>
      <c r="J4" s="56" t="s">
        <v>75</v>
      </c>
      <c r="K4" s="57" t="s">
        <v>76</v>
      </c>
      <c r="L4" s="58" t="s">
        <v>7</v>
      </c>
      <c r="M4" s="59" t="s">
        <v>77</v>
      </c>
      <c r="N4" s="60" t="s">
        <v>84</v>
      </c>
      <c r="O4" s="61" t="s">
        <v>8</v>
      </c>
      <c r="P4" s="62" t="s">
        <v>8</v>
      </c>
      <c r="Q4" s="63" t="s">
        <v>9</v>
      </c>
    </row>
    <row r="5" spans="2:17" ht="13.5" hidden="1">
      <c r="B5" s="15"/>
      <c r="C5" s="64">
        <f>'ﾚｰﾃｨﾝｸﾞ計算書 (TSF)'!C14</f>
        <v>0</v>
      </c>
      <c r="D5" s="64" t="str">
        <f>'ﾚｰﾃｨﾝｸﾞ計算書 (TSF)'!D14</f>
        <v>らくだ</v>
      </c>
      <c r="E5" s="64">
        <f>'ﾚｰﾃｨﾝｸﾞ計算書 (TSF)'!E14</f>
        <v>0</v>
      </c>
      <c r="F5" s="64" t="str">
        <f>'ﾚｰﾃｨﾝｸﾞ計算書 (TSF)'!F14</f>
        <v>CC32</v>
      </c>
      <c r="G5" s="36">
        <f>'ﾚｰﾃｨﾝｸﾞ計算書 (TSF)'!G14</f>
        <v>780</v>
      </c>
      <c r="H5" s="66">
        <v>0.05</v>
      </c>
      <c r="I5" s="67">
        <v>0</v>
      </c>
      <c r="J5" s="68">
        <v>0</v>
      </c>
      <c r="K5" s="65">
        <f>G5+H5*G5+I5*G5+J5*G5</f>
        <v>819</v>
      </c>
      <c r="L5" s="20">
        <f>600/K5</f>
        <v>0.7326007326007326</v>
      </c>
      <c r="M5" s="69">
        <v>0</v>
      </c>
      <c r="N5" s="90">
        <f>'ﾚｰﾃｨﾝｸﾞ計算書 (TSF)'!I14</f>
        <v>0</v>
      </c>
      <c r="O5" s="22">
        <f>(N5-$N$3)*86400</f>
        <v>-36000</v>
      </c>
      <c r="P5" s="23">
        <f>IF(O5&gt;0,O5,0)</f>
        <v>0</v>
      </c>
      <c r="Q5" s="24">
        <f>P5*L5/(1-M5)</f>
        <v>0</v>
      </c>
    </row>
    <row r="6" spans="2:17" ht="13.5">
      <c r="B6" s="15">
        <v>1</v>
      </c>
      <c r="C6" s="64">
        <f>'ﾚｰﾃｨﾝｸﾞ計算書 (TSF)'!C15</f>
        <v>2</v>
      </c>
      <c r="D6" s="64" t="str">
        <f>'ﾚｰﾃｨﾝｸﾞ計算書 (TSF)'!D15</f>
        <v>FORTE</v>
      </c>
      <c r="E6" s="64" t="str">
        <f>'ﾚｰﾃｨﾝｸﾞ計算書 (TSF)'!E15</f>
        <v>4167</v>
      </c>
      <c r="F6" s="64" t="str">
        <f>'ﾚｰﾃｨﾝｸﾞ計算書 (TSF)'!F15</f>
        <v>yokoyama-30sr P:B</v>
      </c>
      <c r="G6" s="36">
        <v>677</v>
      </c>
      <c r="H6" s="66">
        <v>0.04</v>
      </c>
      <c r="I6" s="67">
        <v>0</v>
      </c>
      <c r="J6" s="68">
        <v>-0.02</v>
      </c>
      <c r="K6" s="65">
        <v>691</v>
      </c>
      <c r="L6" s="20">
        <v>0.8689</v>
      </c>
      <c r="M6" s="69">
        <v>0.03</v>
      </c>
      <c r="N6" s="90">
        <f>'ﾚｰﾃｨﾝｸﾞ計算書 (TSF)'!I15</f>
        <v>0.5089930555555555</v>
      </c>
      <c r="O6" s="22">
        <f>(N6-$N$3)*86400</f>
        <v>7976.999999999995</v>
      </c>
      <c r="P6" s="23">
        <f>IF(O6&gt;0,O6,0)</f>
        <v>7976.999999999995</v>
      </c>
      <c r="Q6" s="24">
        <f>P6*L6/(1-M6)</f>
        <v>7145.5827835051505</v>
      </c>
    </row>
    <row r="7" spans="2:17" ht="13.5">
      <c r="B7" s="15">
        <v>2</v>
      </c>
      <c r="C7" s="64">
        <f>'ﾚｰﾃｨﾝｸﾞ計算書 (TSF)'!C16</f>
        <v>1</v>
      </c>
      <c r="D7" s="64" t="str">
        <f>'ﾚｰﾃｨﾝｸﾞ計算書 (TSF)'!D16</f>
        <v>QUERIDA</v>
      </c>
      <c r="E7" s="64" t="str">
        <f>'ﾚｰﾃｨﾝｸﾞ計算書 (TSF)'!E16</f>
        <v>0210</v>
      </c>
      <c r="F7" s="64" t="str">
        <f>'ﾚｰﾃｨﾝｸﾞ計算書 (TSF)'!F16</f>
        <v>fre-31</v>
      </c>
      <c r="G7" s="36">
        <v>663</v>
      </c>
      <c r="H7" s="66">
        <v>0.02</v>
      </c>
      <c r="I7" s="67">
        <v>0</v>
      </c>
      <c r="J7" s="68">
        <v>-0.02</v>
      </c>
      <c r="K7" s="65">
        <v>663</v>
      </c>
      <c r="L7" s="20">
        <v>0.905</v>
      </c>
      <c r="M7" s="69">
        <v>0.03</v>
      </c>
      <c r="N7" s="90">
        <f>'ﾚｰﾃｨﾝｸﾞ計算書 (TSF)'!I16</f>
        <v>0.5073263888888889</v>
      </c>
      <c r="O7" s="22">
        <f>(N7-$N$3)*86400</f>
        <v>7833.000000000002</v>
      </c>
      <c r="P7" s="23">
        <f>IF(O7&gt;0,O7,0)</f>
        <v>7833.000000000002</v>
      </c>
      <c r="Q7" s="24">
        <f>P7*L7/(1-M7)</f>
        <v>7308.108247422682</v>
      </c>
    </row>
    <row r="8" spans="2:17" ht="13.5">
      <c r="B8" s="15">
        <v>3</v>
      </c>
      <c r="C8" s="64">
        <f>'ﾚｰﾃｨﾝｸﾞ計算書 (TSF)'!C17</f>
        <v>3</v>
      </c>
      <c r="D8" s="64" t="str">
        <f>'ﾚｰﾃｨﾝｸﾞ計算書 (TSF)'!D17</f>
        <v>ＩＳＥ-Ｖ</v>
      </c>
      <c r="E8" s="64" t="str">
        <f>'ﾚｰﾃｨﾝｸﾞ計算書 (TSF)'!E17</f>
        <v>JST374</v>
      </c>
      <c r="F8" s="64" t="str">
        <f>'ﾚｰﾃｨﾝｸﾞ計算書 (TSF)'!F17</f>
        <v>yamaha-31s LTD</v>
      </c>
      <c r="G8" s="36">
        <v>677</v>
      </c>
      <c r="H8" s="66">
        <v>0.03</v>
      </c>
      <c r="I8" s="67">
        <v>0</v>
      </c>
      <c r="J8" s="68">
        <v>-0.02</v>
      </c>
      <c r="K8" s="65">
        <v>684</v>
      </c>
      <c r="L8" s="20">
        <v>0.8775</v>
      </c>
      <c r="M8" s="69">
        <v>0.03</v>
      </c>
      <c r="N8" s="90">
        <f>'ﾚｰﾃｨﾝｸﾞ計算書 (TSF)'!I17</f>
        <v>0.511087962962963</v>
      </c>
      <c r="O8" s="22">
        <f>(N8-$N$3)*86400</f>
        <v>8158.000000000001</v>
      </c>
      <c r="P8" s="23">
        <f>IF(O8&gt;0,O8,0)</f>
        <v>8158.000000000001</v>
      </c>
      <c r="Q8" s="24">
        <f>P8*L8/(1-M8)</f>
        <v>7380.046391752578</v>
      </c>
    </row>
    <row r="9" spans="2:17" ht="13.5">
      <c r="B9" s="15">
        <v>4</v>
      </c>
      <c r="C9" s="64">
        <f>'ﾚｰﾃｨﾝｸﾞ計算書 (TSF)'!C18</f>
        <v>6</v>
      </c>
      <c r="D9" s="64" t="str">
        <f>'ﾚｰﾃｨﾝｸﾞ計算書 (TSF)'!D18</f>
        <v>BROWN SUGARⅡ</v>
      </c>
      <c r="E9" s="64" t="str">
        <f>'ﾚｰﾃｨﾝｸﾞ計算書 (TSF)'!E18</f>
        <v>6484</v>
      </c>
      <c r="F9" s="64" t="str">
        <f>'ﾚｰﾃｨﾝｸﾞ計算書 (TSF)'!F18</f>
        <v>yokoyama29</v>
      </c>
      <c r="G9" s="36">
        <v>720</v>
      </c>
      <c r="H9" s="66">
        <v>0.04</v>
      </c>
      <c r="I9" s="67">
        <v>0</v>
      </c>
      <c r="J9" s="68">
        <v>-0.02</v>
      </c>
      <c r="K9" s="65">
        <v>734</v>
      </c>
      <c r="L9" s="20">
        <v>0.817</v>
      </c>
      <c r="M9" s="69">
        <v>0</v>
      </c>
      <c r="N9" s="90">
        <f>'ﾚｰﾃｨﾝｸﾞ計算書 (TSF)'!I18</f>
        <v>0.5234375</v>
      </c>
      <c r="O9" s="22">
        <f>(N9-$N$3)*86400</f>
        <v>9224.999999999998</v>
      </c>
      <c r="P9" s="23">
        <f>IF(O9&gt;0,O9,0)</f>
        <v>9224.999999999998</v>
      </c>
      <c r="Q9" s="24">
        <f>P9*L9/(1-M9)</f>
        <v>7536.824999999998</v>
      </c>
    </row>
    <row r="10" spans="2:17" ht="13.5">
      <c r="B10" s="15">
        <v>5</v>
      </c>
      <c r="C10" s="64">
        <f>'ﾚｰﾃｨﾝｸﾞ計算書 (TSF)'!C20</f>
        <v>7</v>
      </c>
      <c r="D10" s="64" t="str">
        <f>'ﾚｰﾃｨﾝｸﾞ計算書 (TSF)'!D20</f>
        <v>Only You-2</v>
      </c>
      <c r="E10" s="64" t="str">
        <f>'ﾚｰﾃｨﾝｸﾞ計算書 (TSF)'!E20</f>
        <v>3568</v>
      </c>
      <c r="F10" s="64" t="str">
        <f>'ﾚｰﾃｨﾝｸﾞ計算書 (TSF)'!F20</f>
        <v>yamaha-30cII sh</v>
      </c>
      <c r="G10" s="36">
        <v>725</v>
      </c>
      <c r="H10" s="66">
        <v>0.05</v>
      </c>
      <c r="I10" s="67">
        <v>0</v>
      </c>
      <c r="J10" s="68">
        <v>0</v>
      </c>
      <c r="K10" s="65">
        <v>761</v>
      </c>
      <c r="L10" s="20">
        <v>0.7882</v>
      </c>
      <c r="M10" s="69">
        <v>0</v>
      </c>
      <c r="N10" s="90">
        <f>'ﾚｰﾃｨﾝｸﾞ計算書 (TSF)'!I20</f>
        <v>0.5297106481481482</v>
      </c>
      <c r="O10" s="22">
        <f>(N10-$N$3)*86400</f>
        <v>9767</v>
      </c>
      <c r="P10" s="23">
        <f>IF(O10&gt;0,O10,0)</f>
        <v>9767</v>
      </c>
      <c r="Q10" s="24">
        <f>P10*L10/(1-M10)</f>
        <v>7698.3494</v>
      </c>
    </row>
    <row r="11" spans="2:17" ht="13.5">
      <c r="B11" s="15">
        <v>6</v>
      </c>
      <c r="C11" s="64">
        <f>'ﾚｰﾃｨﾝｸﾞ計算書 (TSF)'!C19</f>
        <v>5</v>
      </c>
      <c r="D11" s="64" t="str">
        <f>'ﾚｰﾃｨﾝｸﾞ計算書 (TSF)'!D19</f>
        <v>LUNA V</v>
      </c>
      <c r="E11" s="64">
        <f>'ﾚｰﾃｨﾝｸﾞ計算書 (TSF)'!E19</f>
        <v>0</v>
      </c>
      <c r="F11" s="64" t="str">
        <f>'ﾚｰﾃｨﾝｸﾞ計算書 (TSF)'!F19</f>
        <v>yamaha-31s</v>
      </c>
      <c r="G11" s="36">
        <v>677</v>
      </c>
      <c r="H11" s="66">
        <v>0.04</v>
      </c>
      <c r="I11" s="67">
        <v>0</v>
      </c>
      <c r="J11" s="68">
        <v>0</v>
      </c>
      <c r="K11" s="65">
        <v>704</v>
      </c>
      <c r="L11" s="20">
        <v>0.8522</v>
      </c>
      <c r="M11" s="69">
        <v>0.03</v>
      </c>
      <c r="N11" s="90">
        <f>'ﾚｰﾃｨﾝｸﾞ計算書 (TSF)'!I19</f>
        <v>0.5191435185185186</v>
      </c>
      <c r="O11" s="22">
        <f>(N11-$N$3)*86400</f>
        <v>8854.000000000004</v>
      </c>
      <c r="P11" s="23">
        <f>IF(O11&gt;0,O11,0)</f>
        <v>8854.000000000004</v>
      </c>
      <c r="Q11" s="24">
        <f>P11*L11/(1-M11)</f>
        <v>7778.741030927838</v>
      </c>
    </row>
    <row r="12" spans="2:17" ht="13.5">
      <c r="B12" s="15">
        <v>7</v>
      </c>
      <c r="C12" s="64">
        <f>'ﾚｰﾃｨﾝｸﾞ計算書 (TSF)'!C22</f>
        <v>8</v>
      </c>
      <c r="D12" s="64" t="str">
        <f>'ﾚｰﾃｨﾝｸﾞ計算書 (TSF)'!D22</f>
        <v>白砂</v>
      </c>
      <c r="E12" s="64" t="str">
        <f>'ﾚｰﾃｨﾝｸﾞ計算書 (TSF)'!E22</f>
        <v>3903</v>
      </c>
      <c r="F12" s="64" t="str">
        <f>'ﾚｰﾃｨﾝｸﾞ計算書 (TSF)'!F22</f>
        <v>Frendship32α</v>
      </c>
      <c r="G12" s="36">
        <v>708</v>
      </c>
      <c r="H12" s="66">
        <v>0.04</v>
      </c>
      <c r="I12" s="67">
        <v>0</v>
      </c>
      <c r="J12" s="68">
        <v>0</v>
      </c>
      <c r="K12" s="65">
        <v>736</v>
      </c>
      <c r="L12" s="20">
        <v>0.8149</v>
      </c>
      <c r="M12" s="69">
        <v>0</v>
      </c>
      <c r="N12" s="90">
        <f>'ﾚｰﾃｨﾝｸﾞ計算書 (TSF)'!I22</f>
        <v>0.5318402777777778</v>
      </c>
      <c r="O12" s="22">
        <f>(N12-$N$3)*86400</f>
        <v>9950.999999999996</v>
      </c>
      <c r="P12" s="23">
        <f>IF(O12&gt;0,O12,0)</f>
        <v>9950.999999999996</v>
      </c>
      <c r="Q12" s="24">
        <f>P12*L12/(1-M12)</f>
        <v>8109.069899999997</v>
      </c>
    </row>
    <row r="13" spans="2:17" ht="13.5">
      <c r="B13" s="15">
        <v>8</v>
      </c>
      <c r="C13" s="64">
        <f>'ﾚｰﾃｨﾝｸﾞ計算書 (TSF)'!C21</f>
        <v>4</v>
      </c>
      <c r="D13" s="64" t="str">
        <f>'ﾚｰﾃｨﾝｸﾞ計算書 (TSF)'!D21</f>
        <v>CooCoo Six</v>
      </c>
      <c r="E13" s="64" t="str">
        <f>'ﾚｰﾃｨﾝｸﾞ計算書 (TSF)'!E21</f>
        <v>6363</v>
      </c>
      <c r="F13" s="64" t="str">
        <f>'ﾚｰﾃｨﾝｸﾞ計算書 (TSF)'!F21</f>
        <v>Dehler36SQ</v>
      </c>
      <c r="G13" s="36">
        <v>640</v>
      </c>
      <c r="H13" s="66">
        <v>0.01</v>
      </c>
      <c r="I13" s="67">
        <v>0</v>
      </c>
      <c r="J13" s="68">
        <v>-0.02</v>
      </c>
      <c r="K13" s="65">
        <v>634</v>
      </c>
      <c r="L13" s="20">
        <v>0.947</v>
      </c>
      <c r="M13" s="69">
        <v>0.03</v>
      </c>
      <c r="N13" s="90">
        <f>'ﾚｰﾃｨﾝｸﾞ計算書 (TSF)'!I21</f>
        <v>0.5186805555555556</v>
      </c>
      <c r="O13" s="22">
        <f>(N13-$N$3)*86400</f>
        <v>8814.000000000002</v>
      </c>
      <c r="P13" s="23">
        <f>IF(O13&gt;0,O13,0)</f>
        <v>8814.000000000002</v>
      </c>
      <c r="Q13" s="24">
        <f>P13*L13/(1-M13)</f>
        <v>8605.008247422682</v>
      </c>
    </row>
    <row r="14" spans="2:17" ht="13.5">
      <c r="B14" s="15">
        <v>9</v>
      </c>
      <c r="C14" s="64">
        <f>'ﾚｰﾃｨﾝｸﾞ計算書 (TSF)'!C23</f>
        <v>9</v>
      </c>
      <c r="D14" s="64" t="str">
        <f>'ﾚｰﾃｨﾝｸﾞ計算書 (TSF)'!D23</f>
        <v>J-BLOW</v>
      </c>
      <c r="E14" s="64" t="str">
        <f>'ﾚｰﾃｨﾝｸﾞ計算書 (TSF)'!E23</f>
        <v>3602</v>
      </c>
      <c r="F14" s="64" t="str">
        <f>'ﾚｰﾃｨﾝｸﾞ計算書 (TSF)'!F23</f>
        <v>swing-28 P:B</v>
      </c>
      <c r="G14" s="36">
        <v>710</v>
      </c>
      <c r="H14" s="66">
        <v>0.05</v>
      </c>
      <c r="I14" s="67">
        <v>0</v>
      </c>
      <c r="J14" s="68">
        <v>0</v>
      </c>
      <c r="K14" s="65">
        <v>746</v>
      </c>
      <c r="L14" s="20">
        <v>0.8048</v>
      </c>
      <c r="M14" s="69">
        <v>0</v>
      </c>
      <c r="N14" s="90">
        <f>'ﾚｰﾃｨﾝｸﾞ計算書 (TSF)'!I23</f>
        <v>0.559837962962963</v>
      </c>
      <c r="O14" s="22">
        <f>(N14-$N$3)*86400</f>
        <v>12369.999999999998</v>
      </c>
      <c r="P14" s="23">
        <f>IF(O14&gt;0,O14,0)</f>
        <v>12369.999999999998</v>
      </c>
      <c r="Q14" s="24">
        <f>P14*L14/(1-M14)</f>
        <v>9955.375999999998</v>
      </c>
    </row>
    <row r="15" spans="2:17" ht="13.5">
      <c r="B15" s="15">
        <v>10</v>
      </c>
      <c r="C15" s="64">
        <f>'ﾚｰﾃｨﾝｸﾞ計算書 (TSF)'!C24</f>
        <v>10</v>
      </c>
      <c r="D15" s="64" t="str">
        <f>'ﾚｰﾃｨﾝｸﾞ計算書 (TSF)'!D24</f>
        <v>ＭＩＳＴＲＡＬ Ⅳ</v>
      </c>
      <c r="E15" s="64" t="str">
        <f>'ﾚｰﾃｨﾝｸﾞ計算書 (TSF)'!E24</f>
        <v>2321</v>
      </c>
      <c r="F15" s="64" t="str">
        <f>'ﾚｰﾃｨﾝｸﾞ計算書 (TSF)'!F24</f>
        <v>yamaha-31s</v>
      </c>
      <c r="G15" s="36">
        <v>677</v>
      </c>
      <c r="H15" s="66">
        <v>0.04</v>
      </c>
      <c r="I15" s="67">
        <v>0</v>
      </c>
      <c r="J15" s="68">
        <v>-0.02</v>
      </c>
      <c r="K15" s="65">
        <v>691</v>
      </c>
      <c r="L15" s="20">
        <v>0.8689</v>
      </c>
      <c r="M15" s="69">
        <v>0.03</v>
      </c>
      <c r="N15" s="90">
        <f>'ﾚｰﾃｨﾝｸﾞ計算書 (TSF)'!I24</f>
        <v>0.560613425925926</v>
      </c>
      <c r="O15" s="22">
        <f>(N15-$N$3)*86400</f>
        <v>12437.000000000005</v>
      </c>
      <c r="P15" s="23">
        <f>IF(O15&gt;0,O15,0)</f>
        <v>12437.000000000005</v>
      </c>
      <c r="Q15" s="24">
        <f>P15*L15/(1-M15)</f>
        <v>11140.731237113408</v>
      </c>
    </row>
    <row r="16" spans="2:17" ht="13.5" hidden="1">
      <c r="B16" s="15"/>
      <c r="C16" s="64">
        <f>'ﾚｰﾃｨﾝｸﾞ計算書 (TSF)'!C25</f>
        <v>0</v>
      </c>
      <c r="D16" s="64" t="str">
        <f>'ﾚｰﾃｨﾝｸﾞ計算書 (TSF)'!D25</f>
        <v>ひねもすＩＶ</v>
      </c>
      <c r="E16" s="64" t="str">
        <f>'ﾚｰﾃｨﾝｸﾞ計算書 (TSF)'!E25</f>
        <v>4983</v>
      </c>
      <c r="F16" s="64" t="str">
        <f>'ﾚｰﾃｨﾝｸﾞ計算書 (TSF)'!F25</f>
        <v>J-35s</v>
      </c>
      <c r="G16" s="36">
        <f>'ﾚｰﾃｨﾝｸﾞ計算書 (TSF)'!G25</f>
        <v>643</v>
      </c>
      <c r="H16" s="66">
        <v>0.04</v>
      </c>
      <c r="I16" s="67">
        <v>0</v>
      </c>
      <c r="J16" s="68">
        <v>-0.02</v>
      </c>
      <c r="K16" s="65">
        <f>G16+H16*G16+I16*G16+J16*G16</f>
        <v>655.86</v>
      </c>
      <c r="L16" s="20">
        <f aca="true" t="shared" si="0" ref="L16:L31">600/K16</f>
        <v>0.9148293843198243</v>
      </c>
      <c r="M16" s="69">
        <v>0</v>
      </c>
      <c r="N16" s="90">
        <f>'ﾚｰﾃｨﾝｸﾞ計算書 (TSF)'!I25</f>
        <v>0</v>
      </c>
      <c r="O16" s="22">
        <f aca="true" t="shared" si="1" ref="O16:O32">(N16-$N$3)*86400</f>
        <v>-36000</v>
      </c>
      <c r="P16" s="23">
        <f aca="true" t="shared" si="2" ref="P16:P32">IF(O16&gt;0,O16,0)</f>
        <v>0</v>
      </c>
      <c r="Q16" s="24">
        <f aca="true" t="shared" si="3" ref="Q16:Q32">P16*L16/(1-M16)</f>
        <v>0</v>
      </c>
    </row>
    <row r="17" spans="2:17" ht="13.5" hidden="1">
      <c r="B17" s="15"/>
      <c r="C17" s="64">
        <f>'ﾚｰﾃｨﾝｸﾞ計算書 (TSF)'!C26</f>
        <v>0</v>
      </c>
      <c r="D17" s="64" t="str">
        <f>'ﾚｰﾃｨﾝｸﾞ計算書 (TSF)'!D26</f>
        <v>ＣＡＲＥＳＳ-2</v>
      </c>
      <c r="E17" s="64" t="str">
        <f>'ﾚｰﾃｨﾝｸﾞ計算書 (TSF)'!E26</f>
        <v>1515</v>
      </c>
      <c r="F17" s="64" t="str">
        <f>'ﾚｰﾃｨﾝｸﾞ計算書 (TSF)'!F26</f>
        <v>yamaha-31s</v>
      </c>
      <c r="G17" s="36">
        <f>'ﾚｰﾃｨﾝｸﾞ計算書 (TSF)'!G26</f>
        <v>677</v>
      </c>
      <c r="H17" s="66">
        <v>0.03</v>
      </c>
      <c r="I17" s="67">
        <v>0.03</v>
      </c>
      <c r="J17" s="68">
        <v>0</v>
      </c>
      <c r="K17" s="65">
        <f aca="true" t="shared" si="4" ref="K17:K29">G17+H17*G17+I17*G17+J17*G17</f>
        <v>717.6199999999999</v>
      </c>
      <c r="L17" s="20">
        <f t="shared" si="0"/>
        <v>0.8360970987430675</v>
      </c>
      <c r="M17" s="69">
        <v>-0.03</v>
      </c>
      <c r="N17" s="90">
        <f>'ﾚｰﾃｨﾝｸﾞ計算書 (TSF)'!I26</f>
        <v>0</v>
      </c>
      <c r="O17" s="22">
        <f t="shared" si="1"/>
        <v>-36000</v>
      </c>
      <c r="P17" s="23">
        <f t="shared" si="2"/>
        <v>0</v>
      </c>
      <c r="Q17" s="24">
        <f t="shared" si="3"/>
        <v>0</v>
      </c>
    </row>
    <row r="18" spans="2:17" ht="13.5" hidden="1">
      <c r="B18" s="15"/>
      <c r="C18" s="64">
        <f>'ﾚｰﾃｨﾝｸﾞ計算書 (TSF)'!C27</f>
        <v>0</v>
      </c>
      <c r="D18" s="64" t="str">
        <f>'ﾚｰﾃｨﾝｸﾞ計算書 (TSF)'!D27</f>
        <v>アルバトロスⅡ</v>
      </c>
      <c r="E18" s="64" t="str">
        <f>'ﾚｰﾃｨﾝｸﾞ計算書 (TSF)'!E27</f>
        <v>3954</v>
      </c>
      <c r="F18" s="64" t="str">
        <f>'ﾚｰﾃｨﾝｸﾞ計算書 (TSF)'!F27</f>
        <v>yamaha30sⅡ</v>
      </c>
      <c r="G18" s="36">
        <f>'ﾚｰﾃｨﾝｸﾞ計算書 (TSF)'!G28</f>
        <v>780</v>
      </c>
      <c r="H18" s="66">
        <v>0.06</v>
      </c>
      <c r="I18" s="67">
        <v>0.05</v>
      </c>
      <c r="J18" s="68">
        <v>0</v>
      </c>
      <c r="K18" s="65">
        <f t="shared" si="4"/>
        <v>865.8</v>
      </c>
      <c r="L18" s="20">
        <f t="shared" si="0"/>
        <v>0.693000693000693</v>
      </c>
      <c r="M18" s="69">
        <v>0</v>
      </c>
      <c r="N18" s="90">
        <f>'ﾚｰﾃｨﾝｸﾞ計算書 (TSF)'!I27</f>
        <v>0</v>
      </c>
      <c r="O18" s="22">
        <f t="shared" si="1"/>
        <v>-36000</v>
      </c>
      <c r="P18" s="23">
        <f t="shared" si="2"/>
        <v>0</v>
      </c>
      <c r="Q18" s="24">
        <f t="shared" si="3"/>
        <v>0</v>
      </c>
    </row>
    <row r="19" spans="2:17" ht="13.5" hidden="1">
      <c r="B19" s="15"/>
      <c r="C19" s="64">
        <f>'ﾚｰﾃｨﾝｸﾞ計算書 (TSF)'!C28</f>
        <v>0</v>
      </c>
      <c r="D19" s="64" t="str">
        <f>'ﾚｰﾃｨﾝｸﾞ計算書 (TSF)'!D28</f>
        <v>MYMY</v>
      </c>
      <c r="E19" s="64">
        <f>'ﾚｰﾃｨﾝｸﾞ計算書 (TSF)'!E28</f>
        <v>0</v>
      </c>
      <c r="F19" s="64" t="str">
        <f>'ﾚｰﾃｨﾝｸﾞ計算書 (TSF)'!F28</f>
        <v>yamaha-26c(solid2p)</v>
      </c>
      <c r="G19" s="36">
        <f>'ﾚｰﾃｨﾝｸﾞ計算書 (TSF)'!G29</f>
        <v>695</v>
      </c>
      <c r="H19" s="66">
        <v>0.06</v>
      </c>
      <c r="I19" s="67">
        <v>0</v>
      </c>
      <c r="J19" s="68">
        <v>0</v>
      </c>
      <c r="K19" s="65">
        <f t="shared" si="4"/>
        <v>736.7</v>
      </c>
      <c r="L19" s="20">
        <f t="shared" si="0"/>
        <v>0.814442785394326</v>
      </c>
      <c r="M19" s="69">
        <v>0</v>
      </c>
      <c r="N19" s="90">
        <f>'ﾚｰﾃｨﾝｸﾞ計算書 (TSF)'!I28</f>
        <v>0</v>
      </c>
      <c r="O19" s="22">
        <f t="shared" si="1"/>
        <v>-36000</v>
      </c>
      <c r="P19" s="23">
        <f t="shared" si="2"/>
        <v>0</v>
      </c>
      <c r="Q19" s="24">
        <f t="shared" si="3"/>
        <v>0</v>
      </c>
    </row>
    <row r="20" spans="2:17" ht="13.5" hidden="1">
      <c r="B20" s="15"/>
      <c r="C20" s="64">
        <f>'ﾚｰﾃｨﾝｸﾞ計算書 (TSF)'!C29</f>
        <v>0</v>
      </c>
      <c r="D20" s="64" t="str">
        <f>'ﾚｰﾃｨﾝｸﾞ計算書 (TSF)'!D29</f>
        <v>ESPERANZA-ＩＶ</v>
      </c>
      <c r="E20" s="64">
        <f>'ﾚｰﾃｨﾝｸﾞ計算書 (TSF)'!E29</f>
        <v>0</v>
      </c>
      <c r="F20" s="64" t="str">
        <f>'ﾚｰﾃｨﾝｸﾞ計算書 (TSF)'!F29</f>
        <v>dp-33c(solid3p)</v>
      </c>
      <c r="G20" s="36">
        <f>'ﾚｰﾃｨﾝｸﾞ計算書 (TSF)'!G29</f>
        <v>695</v>
      </c>
      <c r="H20" s="66"/>
      <c r="I20" s="67">
        <v>0.03</v>
      </c>
      <c r="J20" s="68">
        <v>0</v>
      </c>
      <c r="K20" s="65">
        <f t="shared" si="4"/>
        <v>715.85</v>
      </c>
      <c r="L20" s="20">
        <f t="shared" si="0"/>
        <v>0.8381644199203744</v>
      </c>
      <c r="M20" s="69">
        <v>0</v>
      </c>
      <c r="N20" s="90">
        <f>'ﾚｰﾃｨﾝｸﾞ計算書 (TSF)'!I29</f>
        <v>0</v>
      </c>
      <c r="O20" s="22">
        <f t="shared" si="1"/>
        <v>-36000</v>
      </c>
      <c r="P20" s="23">
        <f t="shared" si="2"/>
        <v>0</v>
      </c>
      <c r="Q20" s="24">
        <f t="shared" si="3"/>
        <v>0</v>
      </c>
    </row>
    <row r="21" spans="2:17" ht="13.5" hidden="1">
      <c r="B21" s="15"/>
      <c r="C21" s="64">
        <f>'ﾚｰﾃｨﾝｸﾞ計算書 (TSF)'!C30</f>
        <v>0</v>
      </c>
      <c r="D21" s="64" t="str">
        <f>'ﾚｰﾃｨﾝｸﾞ計算書 (TSF)'!D30</f>
        <v>SATA III</v>
      </c>
      <c r="E21" s="64" t="str">
        <f>'ﾚｰﾃｨﾝｸﾞ計算書 (TSF)'!E30</f>
        <v>JST314</v>
      </c>
      <c r="F21" s="64" t="str">
        <f>'ﾚｰﾃｨﾝｸﾞ計算書 (TSF)'!F30</f>
        <v>joylack26 P:B</v>
      </c>
      <c r="G21" s="36">
        <f>'ﾚｰﾃｨﾝｸﾞ計算書 (TSF)'!G30</f>
        <v>740</v>
      </c>
      <c r="H21" s="66">
        <v>0.07</v>
      </c>
      <c r="I21" s="67">
        <v>0.05</v>
      </c>
      <c r="J21" s="68">
        <v>0</v>
      </c>
      <c r="K21" s="65">
        <f t="shared" si="4"/>
        <v>828.8</v>
      </c>
      <c r="L21" s="20">
        <f t="shared" si="0"/>
        <v>0.7239382239382239</v>
      </c>
      <c r="M21" s="69">
        <v>-0.03</v>
      </c>
      <c r="N21" s="90">
        <f>'ﾚｰﾃｨﾝｸﾞ計算書 (TSF)'!I30</f>
        <v>0</v>
      </c>
      <c r="O21" s="22">
        <f t="shared" si="1"/>
        <v>-36000</v>
      </c>
      <c r="P21" s="23">
        <f t="shared" si="2"/>
        <v>0</v>
      </c>
      <c r="Q21" s="24">
        <f t="shared" si="3"/>
        <v>0</v>
      </c>
    </row>
    <row r="22" spans="2:17" ht="13.5" hidden="1">
      <c r="B22" s="15"/>
      <c r="C22" s="64">
        <f>'ﾚｰﾃｨﾝｸﾞ計算書 (TSF)'!C31</f>
        <v>0</v>
      </c>
      <c r="D22" s="64" t="str">
        <f>'ﾚｰﾃｨﾝｸﾞ計算書 (TSF)'!D31</f>
        <v>雲</v>
      </c>
      <c r="E22" s="156">
        <f>'ﾚｰﾃｨﾝｸﾞ計算書 (TSF)'!E31</f>
        <v>0</v>
      </c>
      <c r="F22" s="64" t="str">
        <f>'ﾚｰﾃｨﾝｸﾞ計算書 (TSF)'!F31</f>
        <v>dp-26(solid2p)</v>
      </c>
      <c r="G22" s="36">
        <f>'ﾚｰﾃｨﾝｸﾞ計算書 (TSF)'!G31</f>
        <v>780</v>
      </c>
      <c r="H22" s="66">
        <v>0.07</v>
      </c>
      <c r="I22" s="67">
        <v>0</v>
      </c>
      <c r="J22" s="68">
        <v>0</v>
      </c>
      <c r="K22" s="65">
        <f t="shared" si="4"/>
        <v>834.6</v>
      </c>
      <c r="L22" s="20">
        <f t="shared" si="0"/>
        <v>0.7189072609633357</v>
      </c>
      <c r="M22" s="69">
        <v>0</v>
      </c>
      <c r="N22" s="90">
        <f>'ﾚｰﾃｨﾝｸﾞ計算書 (TSF)'!I31</f>
        <v>0</v>
      </c>
      <c r="O22" s="22">
        <f t="shared" si="1"/>
        <v>-36000</v>
      </c>
      <c r="P22" s="23">
        <f t="shared" si="2"/>
        <v>0</v>
      </c>
      <c r="Q22" s="24">
        <f t="shared" si="3"/>
        <v>0</v>
      </c>
    </row>
    <row r="23" spans="2:17" ht="13.5" hidden="1">
      <c r="B23" s="15"/>
      <c r="C23" s="64">
        <f>'ﾚｰﾃｨﾝｸﾞ計算書 (TSF)'!C32</f>
        <v>0</v>
      </c>
      <c r="D23" s="64" t="str">
        <f>'ﾚｰﾃｨﾝｸﾞ計算書 (TSF)'!D32</f>
        <v>シャチ二世</v>
      </c>
      <c r="E23" s="64" t="str">
        <f>'ﾚｰﾃｨﾝｸﾞ計算書 (TSF)'!E32</f>
        <v>1859</v>
      </c>
      <c r="F23" s="64" t="str">
        <f>'ﾚｰﾃｨﾝｸﾞ計算書 (TSF)'!F32</f>
        <v>canal-30(solid3p)</v>
      </c>
      <c r="G23" s="36">
        <f>'ﾚｰﾃｨﾝｸﾞ計算書 (TSF)'!G32</f>
        <v>780</v>
      </c>
      <c r="H23" s="66">
        <v>0.04</v>
      </c>
      <c r="I23" s="67">
        <v>0</v>
      </c>
      <c r="J23" s="68">
        <v>-0.02</v>
      </c>
      <c r="K23" s="65">
        <f t="shared" si="4"/>
        <v>795.6</v>
      </c>
      <c r="L23" s="20">
        <f t="shared" si="0"/>
        <v>0.7541478129713424</v>
      </c>
      <c r="M23" s="69">
        <v>0.03</v>
      </c>
      <c r="N23" s="90">
        <f>'ﾚｰﾃｨﾝｸﾞ計算書 (TSF)'!I32</f>
        <v>0</v>
      </c>
      <c r="O23" s="22">
        <f t="shared" si="1"/>
        <v>-36000</v>
      </c>
      <c r="P23" s="23">
        <f t="shared" si="2"/>
        <v>0</v>
      </c>
      <c r="Q23" s="24">
        <f t="shared" si="3"/>
        <v>0</v>
      </c>
    </row>
    <row r="24" spans="2:17" ht="13.5" hidden="1">
      <c r="B24" s="15"/>
      <c r="C24" s="64">
        <f>'ﾚｰﾃｨﾝｸﾞ計算書 (TSF)'!C33</f>
        <v>0</v>
      </c>
      <c r="D24" s="64" t="str">
        <f>'ﾚｰﾃｨﾝｸﾞ計算書 (TSF)'!D33</f>
        <v>志摩</v>
      </c>
      <c r="E24" s="64">
        <f>'ﾚｰﾃｨﾝｸﾞ計算書 (TSF)'!E33</f>
        <v>1129</v>
      </c>
      <c r="F24" s="64" t="str">
        <f>'ﾚｰﾃｨﾝｸﾞ計算書 (TSF)'!F33</f>
        <v>Arpege30</v>
      </c>
      <c r="G24" s="36">
        <f>'ﾚｰﾃｨﾝｸﾞ計算書 (TSF)'!G33</f>
        <v>740</v>
      </c>
      <c r="H24" s="66">
        <v>0.01</v>
      </c>
      <c r="I24" s="67">
        <v>0</v>
      </c>
      <c r="J24" s="68">
        <v>-0.02</v>
      </c>
      <c r="K24" s="65">
        <f t="shared" si="4"/>
        <v>732.6</v>
      </c>
      <c r="L24" s="20">
        <f t="shared" si="0"/>
        <v>0.819000819000819</v>
      </c>
      <c r="M24" s="69">
        <v>0.03</v>
      </c>
      <c r="N24" s="90">
        <f>'ﾚｰﾃｨﾝｸﾞ計算書 (TSF)'!I33</f>
        <v>0</v>
      </c>
      <c r="O24" s="22">
        <f t="shared" si="1"/>
        <v>-36000</v>
      </c>
      <c r="P24" s="23">
        <f t="shared" si="2"/>
        <v>0</v>
      </c>
      <c r="Q24" s="24">
        <f t="shared" si="3"/>
        <v>0</v>
      </c>
    </row>
    <row r="25" spans="2:17" ht="13.5" hidden="1">
      <c r="B25" s="15"/>
      <c r="C25" s="64">
        <f>'ﾚｰﾃｨﾝｸﾞ計算書 (TSF)'!C34</f>
        <v>0</v>
      </c>
      <c r="D25" s="64" t="str">
        <f>'ﾚｰﾃｨﾝｸﾞ計算書 (TSF)'!D34</f>
        <v>HIBISCUS-III</v>
      </c>
      <c r="E25" s="64" t="str">
        <f>'ﾚｰﾃｨﾝｸﾞ計算書 (TSF)'!E34</f>
        <v>2762</v>
      </c>
      <c r="F25" s="64" t="str">
        <f>'ﾚｰﾃｨﾝｸﾞ計算書 (TSF)'!F34</f>
        <v>swing-34</v>
      </c>
      <c r="G25" s="36">
        <f>'ﾚｰﾃｨﾝｸﾞ計算書 (TSF)'!G34</f>
        <v>658</v>
      </c>
      <c r="H25" s="66">
        <v>0.04</v>
      </c>
      <c r="I25" s="67">
        <v>0</v>
      </c>
      <c r="J25" s="68">
        <v>-0.02</v>
      </c>
      <c r="K25" s="65">
        <f t="shared" si="4"/>
        <v>671.1600000000001</v>
      </c>
      <c r="L25" s="20">
        <f t="shared" si="0"/>
        <v>0.893974611121044</v>
      </c>
      <c r="M25" s="69">
        <v>0.03</v>
      </c>
      <c r="N25" s="90">
        <f>'ﾚｰﾃｨﾝｸﾞ計算書 (TSF)'!I34</f>
        <v>0</v>
      </c>
      <c r="O25" s="22">
        <f t="shared" si="1"/>
        <v>-36000</v>
      </c>
      <c r="P25" s="23">
        <f t="shared" si="2"/>
        <v>0</v>
      </c>
      <c r="Q25" s="24">
        <f t="shared" si="3"/>
        <v>0</v>
      </c>
    </row>
    <row r="26" spans="2:17" ht="13.5" hidden="1">
      <c r="B26" s="15"/>
      <c r="C26" s="64">
        <f>'ﾚｰﾃｨﾝｸﾞ計算書 (TSF)'!C35</f>
        <v>0</v>
      </c>
      <c r="D26" s="64" t="str">
        <f>'ﾚｰﾃｨﾝｸﾞ計算書 (TSF)'!D35</f>
        <v>Carina</v>
      </c>
      <c r="E26" s="64">
        <f>'ﾚｰﾃｨﾝｸﾞ計算書 (TSF)'!E35</f>
        <v>0</v>
      </c>
      <c r="F26" s="64" t="str">
        <f>'ﾚｰﾃｨﾝｸﾞ計算書 (TSF)'!F35</f>
        <v>Cataｌina30</v>
      </c>
      <c r="G26" s="36">
        <f>'ﾚｰﾃｨﾝｸﾞ計算書 (TSF)'!G35</f>
        <v>780</v>
      </c>
      <c r="H26" s="66"/>
      <c r="I26" s="67"/>
      <c r="J26" s="68"/>
      <c r="K26" s="65">
        <f t="shared" si="4"/>
        <v>780</v>
      </c>
      <c r="L26" s="20">
        <f t="shared" si="0"/>
        <v>0.7692307692307693</v>
      </c>
      <c r="M26" s="69">
        <v>-0.03</v>
      </c>
      <c r="N26" s="90">
        <f>'ﾚｰﾃｨﾝｸﾞ計算書 (TSF)'!I35</f>
        <v>0</v>
      </c>
      <c r="O26" s="22">
        <f t="shared" si="1"/>
        <v>-36000</v>
      </c>
      <c r="P26" s="23">
        <f t="shared" si="2"/>
        <v>0</v>
      </c>
      <c r="Q26" s="24">
        <f t="shared" si="3"/>
        <v>0</v>
      </c>
    </row>
    <row r="27" spans="2:17" ht="13.5" hidden="1">
      <c r="B27" s="15"/>
      <c r="C27" s="64">
        <f>'ﾚｰﾃｨﾝｸﾞ計算書 (TSF)'!C36</f>
        <v>0</v>
      </c>
      <c r="D27" s="64" t="str">
        <f>'ﾚｰﾃｨﾝｸﾞ計算書 (TSF)'!D36</f>
        <v>ZIC ZACＩＩ</v>
      </c>
      <c r="E27" s="64" t="str">
        <f>'ﾚｰﾃｨﾝｸﾞ計算書 (TSF)'!E36</f>
        <v>3256</v>
      </c>
      <c r="F27" s="64" t="str">
        <f>'ﾚｰﾃｨﾝｸﾞ計算書 (TSF)'!F36</f>
        <v>yokoyama-30 P:B</v>
      </c>
      <c r="G27" s="36">
        <f>'ﾚｰﾃｨﾝｸﾞ計算書 (TSF)'!G36</f>
        <v>695</v>
      </c>
      <c r="H27" s="66">
        <v>0.05</v>
      </c>
      <c r="I27" s="67">
        <v>0</v>
      </c>
      <c r="J27" s="68">
        <v>-0.02</v>
      </c>
      <c r="K27" s="65">
        <f t="shared" si="4"/>
        <v>715.85</v>
      </c>
      <c r="L27" s="20">
        <f t="shared" si="0"/>
        <v>0.8381644199203744</v>
      </c>
      <c r="M27" s="69">
        <v>0.03</v>
      </c>
      <c r="N27" s="90">
        <f>'ﾚｰﾃｨﾝｸﾞ計算書 (TSF)'!I36</f>
        <v>0</v>
      </c>
      <c r="O27" s="22">
        <f t="shared" si="1"/>
        <v>-36000</v>
      </c>
      <c r="P27" s="23">
        <f t="shared" si="2"/>
        <v>0</v>
      </c>
      <c r="Q27" s="24">
        <f t="shared" si="3"/>
        <v>0</v>
      </c>
    </row>
    <row r="28" spans="2:17" ht="13.5" hidden="1">
      <c r="B28" s="15"/>
      <c r="C28" s="64">
        <f>'ﾚｰﾃｨﾝｸﾞ計算書 (TSF)'!C37</f>
        <v>0</v>
      </c>
      <c r="D28" s="64" t="str">
        <f>'ﾚｰﾃｨﾝｸﾞ計算書 (TSF)'!D37</f>
        <v>美州</v>
      </c>
      <c r="E28" s="64" t="str">
        <f>'ﾚｰﾃｨﾝｸﾞ計算書 (TSF)'!E37</f>
        <v>1987</v>
      </c>
      <c r="F28" s="64" t="str">
        <f>'ﾚｰﾃｨﾝｸﾞ計算書 (TSF)'!F37</f>
        <v>nis-30(sold3p)</v>
      </c>
      <c r="G28" s="36">
        <f>'ﾚｰﾃｨﾝｸﾞ計算書 (TSF)'!G37</f>
        <v>715</v>
      </c>
      <c r="H28" s="66">
        <v>0.05</v>
      </c>
      <c r="I28" s="67">
        <v>0.05</v>
      </c>
      <c r="J28" s="68">
        <v>0</v>
      </c>
      <c r="K28" s="65">
        <f t="shared" si="4"/>
        <v>786.5</v>
      </c>
      <c r="L28" s="20">
        <f t="shared" si="0"/>
        <v>0.7628734901462174</v>
      </c>
      <c r="M28" s="69">
        <v>0</v>
      </c>
      <c r="N28" s="90">
        <f>'ﾚｰﾃｨﾝｸﾞ計算書 (TSF)'!I37</f>
        <v>0</v>
      </c>
      <c r="O28" s="22">
        <f t="shared" si="1"/>
        <v>-36000</v>
      </c>
      <c r="P28" s="23">
        <f t="shared" si="2"/>
        <v>0</v>
      </c>
      <c r="Q28" s="24">
        <f t="shared" si="3"/>
        <v>0</v>
      </c>
    </row>
    <row r="29" spans="2:17" ht="13.5" hidden="1">
      <c r="B29" s="15"/>
      <c r="C29" s="64">
        <f>'ﾚｰﾃｨﾝｸﾞ計算書 (TSF)'!C38</f>
        <v>0</v>
      </c>
      <c r="D29" s="64" t="str">
        <f>'ﾚｰﾃｨﾝｸﾞ計算書 (TSF)'!D38</f>
        <v>SKY TIME</v>
      </c>
      <c r="E29" s="64">
        <f>'ﾚｰﾃｨﾝｸﾞ計算書 (TSF)'!E38</f>
        <v>0</v>
      </c>
      <c r="F29" s="64" t="str">
        <f>'ﾚｰﾃｨﾝｸﾞ計算書 (TSF)'!F38</f>
        <v>SK25</v>
      </c>
      <c r="G29" s="36">
        <f>'ﾚｰﾃｨﾝｸﾞ計算書 (TSF)'!G38</f>
        <v>785</v>
      </c>
      <c r="H29" s="66"/>
      <c r="I29" s="67">
        <v>0.05</v>
      </c>
      <c r="J29" s="68">
        <v>0</v>
      </c>
      <c r="K29" s="65">
        <f t="shared" si="4"/>
        <v>824.25</v>
      </c>
      <c r="L29" s="20">
        <f t="shared" si="0"/>
        <v>0.7279344858962693</v>
      </c>
      <c r="M29" s="69">
        <v>-0.03</v>
      </c>
      <c r="N29" s="90">
        <f>'ﾚｰﾃｨﾝｸﾞ計算書 (TSF)'!I38</f>
        <v>0</v>
      </c>
      <c r="O29" s="22">
        <f t="shared" si="1"/>
        <v>-36000</v>
      </c>
      <c r="P29" s="23">
        <f t="shared" si="2"/>
        <v>0</v>
      </c>
      <c r="Q29" s="24">
        <f t="shared" si="3"/>
        <v>0</v>
      </c>
    </row>
    <row r="30" spans="2:17" ht="13.5" hidden="1">
      <c r="B30" s="15"/>
      <c r="C30" s="64">
        <f>'ﾚｰﾃｨﾝｸﾞ計算書 (TSF)'!C39</f>
        <v>0</v>
      </c>
      <c r="D30" s="64" t="str">
        <f>'ﾚｰﾃｨﾝｸﾞ計算書 (TSF)'!D39</f>
        <v>ＰＥＲＶＥＲＴⅡ</v>
      </c>
      <c r="E30" s="64" t="str">
        <f>'ﾚｰﾃｨﾝｸﾞ計算書 (TSF)'!E39</f>
        <v>3913</v>
      </c>
      <c r="F30" s="64" t="str">
        <f>'ﾚｰﾃｨﾝｸﾞ計算書 (TSF)'!F39</f>
        <v>tak-27(runner) P:B</v>
      </c>
      <c r="G30" s="36">
        <f>'ﾚｰﾃｨﾝｸﾞ計算書 (TSF)'!G39</f>
        <v>710</v>
      </c>
      <c r="H30" s="66">
        <v>0.06</v>
      </c>
      <c r="I30" s="67">
        <v>0</v>
      </c>
      <c r="J30" s="68">
        <v>0</v>
      </c>
      <c r="K30" s="65">
        <f>G30+H30*G30+I30*G30+J30*G30</f>
        <v>752.6</v>
      </c>
      <c r="L30" s="20">
        <f t="shared" si="0"/>
        <v>0.7972362476747276</v>
      </c>
      <c r="M30" s="70">
        <v>0</v>
      </c>
      <c r="N30" s="90">
        <f>'ﾚｰﾃｨﾝｸﾞ計算書 (TSF)'!I39</f>
        <v>0</v>
      </c>
      <c r="O30" s="90">
        <f>'ﾚｰﾃｨﾝｸﾞ計算書 (TSF)'!J39</f>
        <v>-36000</v>
      </c>
      <c r="P30" s="23">
        <f t="shared" si="2"/>
        <v>0</v>
      </c>
      <c r="Q30" s="24">
        <f t="shared" si="3"/>
        <v>0</v>
      </c>
    </row>
    <row r="31" spans="2:17" ht="13.5" hidden="1">
      <c r="B31" s="26"/>
      <c r="C31" s="64">
        <f>'ﾚｰﾃｨﾝｸﾞ計算書 (TSF)'!C40</f>
        <v>0</v>
      </c>
      <c r="D31" s="64" t="str">
        <f>'ﾚｰﾃｨﾝｸﾞ計算書 (TSF)'!D40</f>
        <v>コロ助</v>
      </c>
      <c r="E31" s="64">
        <f>'ﾚｰﾃｨﾝｸﾞ計算書 (TSF)'!E40</f>
        <v>0</v>
      </c>
      <c r="F31" s="64" t="str">
        <f>'ﾚｰﾃｨﾝｸﾞ計算書 (TSF)'!F40</f>
        <v>Cataｌina30</v>
      </c>
      <c r="G31" s="36">
        <f>'ﾚｰﾃｨﾝｸﾞ計算書 (TSF)'!G40</f>
        <v>780</v>
      </c>
      <c r="H31" s="71">
        <v>0.04</v>
      </c>
      <c r="I31" s="72"/>
      <c r="J31" s="73"/>
      <c r="K31" s="65">
        <f>G31+H31*G31+I31*G31+J31*G31</f>
        <v>811.2</v>
      </c>
      <c r="L31" s="20">
        <f t="shared" si="0"/>
        <v>0.7396449704142012</v>
      </c>
      <c r="M31" s="69">
        <v>-0.03</v>
      </c>
      <c r="N31" s="90">
        <f>'ﾚｰﾃｨﾝｸﾞ計算書 (TSF)'!I40</f>
        <v>0</v>
      </c>
      <c r="O31" s="22">
        <f t="shared" si="1"/>
        <v>-36000</v>
      </c>
      <c r="P31" s="32">
        <f t="shared" si="2"/>
        <v>0</v>
      </c>
      <c r="Q31" s="33">
        <f t="shared" si="3"/>
        <v>0</v>
      </c>
    </row>
    <row r="32" spans="2:17" ht="14.25" thickBot="1">
      <c r="B32" s="38"/>
      <c r="C32" s="89">
        <f>'ﾚｰﾃｨﾝｸﾞ計算書 (TSF)'!C41</f>
        <v>0</v>
      </c>
      <c r="D32" s="89">
        <f>'ﾚｰﾃｨﾝｸﾞ計算書 (TSF)'!D41</f>
        <v>0</v>
      </c>
      <c r="E32" s="89">
        <f>'ﾚｰﾃｨﾝｸﾞ計算書 (TSF)'!E41</f>
        <v>0</v>
      </c>
      <c r="F32" s="89">
        <f>'ﾚｰﾃｨﾝｸﾞ計算書 (TSF)'!F41</f>
        <v>0</v>
      </c>
      <c r="G32" s="40"/>
      <c r="H32" s="74"/>
      <c r="I32" s="75"/>
      <c r="J32" s="76"/>
      <c r="K32" s="77"/>
      <c r="L32" s="41"/>
      <c r="M32" s="78"/>
      <c r="N32" s="157"/>
      <c r="O32" s="22">
        <f t="shared" si="1"/>
        <v>-36000</v>
      </c>
      <c r="P32" s="42">
        <f t="shared" si="2"/>
        <v>0</v>
      </c>
      <c r="Q32" s="43">
        <f t="shared" si="3"/>
        <v>0</v>
      </c>
    </row>
    <row r="34" spans="2:17" ht="13.5">
      <c r="B34" s="91" t="s">
        <v>78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</row>
    <row r="35" spans="2:17" ht="13.5">
      <c r="B35" s="91" t="s">
        <v>79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</row>
    <row r="36" spans="2:17" ht="13.5">
      <c r="B36" s="91" t="s">
        <v>80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</row>
    <row r="37" spans="2:17" ht="13.5">
      <c r="B37" s="91" t="s">
        <v>81</v>
      </c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</row>
  </sheetData>
  <sheetProtection/>
  <mergeCells count="3">
    <mergeCell ref="B2:F2"/>
    <mergeCell ref="G2:L2"/>
    <mergeCell ref="L3:M3"/>
  </mergeCells>
  <printOptions/>
  <pageMargins left="0.34" right="0.2" top="0.24" bottom="0.29" header="0.15" footer="0.19"/>
  <pageSetup blackAndWhite="1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59"/>
  <sheetViews>
    <sheetView zoomScaleSheetLayoutView="100" zoomScalePageLayoutView="0" workbookViewId="0" topLeftCell="A1">
      <selection activeCell="B3" sqref="B3:D3"/>
    </sheetView>
  </sheetViews>
  <sheetFormatPr defaultColWidth="9.00390625" defaultRowHeight="13.5"/>
  <cols>
    <col min="1" max="1" width="2.375" style="0" customWidth="1"/>
    <col min="2" max="3" width="5.25390625" style="0" customWidth="1"/>
    <col min="4" max="4" width="18.625" style="0" customWidth="1"/>
    <col min="5" max="5" width="8.875" style="44" customWidth="1"/>
    <col min="6" max="6" width="19.375" style="0" customWidth="1"/>
    <col min="7" max="7" width="5.50390625" style="0" customWidth="1"/>
    <col min="8" max="8" width="9.125" style="45" bestFit="1" customWidth="1"/>
    <col min="9" max="9" width="16.75390625" style="46" customWidth="1"/>
    <col min="10" max="10" width="1.625" style="1" hidden="1" customWidth="1"/>
    <col min="11" max="11" width="11.875" style="0" customWidth="1"/>
    <col min="12" max="12" width="11.875" style="1" customWidth="1"/>
    <col min="13" max="14" width="11.875" style="0" customWidth="1"/>
  </cols>
  <sheetData>
    <row r="2" spans="2:9" ht="17.25">
      <c r="B2" s="176" t="s">
        <v>279</v>
      </c>
      <c r="C2" s="176"/>
      <c r="D2" s="176"/>
      <c r="E2" s="176"/>
      <c r="F2" s="176"/>
      <c r="G2" s="176"/>
      <c r="H2" s="176"/>
      <c r="I2" s="176"/>
    </row>
    <row r="3" spans="2:14" ht="22.5" customHeight="1" thickBot="1">
      <c r="B3" s="177" t="s">
        <v>0</v>
      </c>
      <c r="C3" s="177"/>
      <c r="D3" s="177"/>
      <c r="E3" s="2"/>
      <c r="F3" s="3" t="s">
        <v>1</v>
      </c>
      <c r="G3" s="3"/>
      <c r="H3" s="88" t="s">
        <v>90</v>
      </c>
      <c r="I3" s="4">
        <v>0.4166666666666667</v>
      </c>
      <c r="J3" s="4"/>
      <c r="K3" s="4"/>
      <c r="L3" s="4"/>
      <c r="M3" s="4"/>
      <c r="N3" s="4"/>
    </row>
    <row r="4" spans="2:12" ht="14.25" thickBot="1">
      <c r="B4" s="5" t="s">
        <v>2</v>
      </c>
      <c r="C4" s="6" t="s">
        <v>3</v>
      </c>
      <c r="D4" s="7" t="s">
        <v>4</v>
      </c>
      <c r="E4" s="8" t="s">
        <v>34</v>
      </c>
      <c r="F4" s="6" t="s">
        <v>5</v>
      </c>
      <c r="G4" s="9" t="s">
        <v>6</v>
      </c>
      <c r="H4" s="10" t="s">
        <v>7</v>
      </c>
      <c r="I4" s="11" t="s">
        <v>35</v>
      </c>
      <c r="J4" s="12" t="s">
        <v>8</v>
      </c>
      <c r="K4" s="13" t="s">
        <v>8</v>
      </c>
      <c r="L4" s="14" t="s">
        <v>9</v>
      </c>
    </row>
    <row r="5" spans="2:12" ht="13.5" hidden="1">
      <c r="B5" s="15"/>
      <c r="C5" s="16"/>
      <c r="D5" s="17" t="s">
        <v>67</v>
      </c>
      <c r="E5" s="18"/>
      <c r="F5" s="16" t="s">
        <v>24</v>
      </c>
      <c r="G5" s="19">
        <v>780</v>
      </c>
      <c r="H5" s="20">
        <f>600/G5</f>
        <v>0.7692307692307693</v>
      </c>
      <c r="I5" s="21"/>
      <c r="J5" s="22">
        <f>(I5-$I$3)*86400</f>
        <v>-36000</v>
      </c>
      <c r="K5" s="23">
        <f>IF(J5&gt;0,J5,0)</f>
        <v>0</v>
      </c>
      <c r="L5" s="24">
        <f>K5*H5</f>
        <v>0</v>
      </c>
    </row>
    <row r="6" spans="2:12" ht="13.5" hidden="1">
      <c r="B6" s="15"/>
      <c r="C6" s="16"/>
      <c r="D6" s="25" t="s">
        <v>10</v>
      </c>
      <c r="E6" s="18" t="s">
        <v>36</v>
      </c>
      <c r="F6" s="16" t="s">
        <v>11</v>
      </c>
      <c r="G6" s="19">
        <v>850</v>
      </c>
      <c r="H6" s="20">
        <f>600/G6</f>
        <v>0.7058823529411765</v>
      </c>
      <c r="I6" s="21"/>
      <c r="J6" s="22">
        <f>(I6-$I$3)*86400</f>
        <v>-36000</v>
      </c>
      <c r="K6" s="23">
        <f>IF(J6&gt;0,J6,0)</f>
        <v>0</v>
      </c>
      <c r="L6" s="24">
        <f>K6*H6</f>
        <v>0</v>
      </c>
    </row>
    <row r="7" spans="2:12" ht="13.5" hidden="1">
      <c r="B7" s="15"/>
      <c r="C7" s="16"/>
      <c r="D7" s="17" t="s">
        <v>224</v>
      </c>
      <c r="E7" s="18" t="s">
        <v>38</v>
      </c>
      <c r="F7" s="16" t="s">
        <v>39</v>
      </c>
      <c r="G7" s="19">
        <v>710</v>
      </c>
      <c r="H7" s="20">
        <f>600/G7</f>
        <v>0.8450704225352113</v>
      </c>
      <c r="I7" s="21"/>
      <c r="J7" s="22">
        <f>(I7-$I$3)*86400</f>
        <v>-36000</v>
      </c>
      <c r="K7" s="23">
        <f>IF(J7&gt;0,J7,0)</f>
        <v>0</v>
      </c>
      <c r="L7" s="24">
        <f>K7*H7</f>
        <v>0</v>
      </c>
    </row>
    <row r="8" spans="2:12" ht="13.5" hidden="1">
      <c r="B8" s="15"/>
      <c r="C8" s="16"/>
      <c r="D8" s="17" t="s">
        <v>225</v>
      </c>
      <c r="E8" s="18" t="s">
        <v>40</v>
      </c>
      <c r="F8" s="16" t="s">
        <v>14</v>
      </c>
      <c r="G8" s="19">
        <v>738</v>
      </c>
      <c r="H8" s="20">
        <f>600/G8</f>
        <v>0.8130081300813008</v>
      </c>
      <c r="I8" s="21"/>
      <c r="J8" s="22">
        <f>(I8-$I$3)*86400</f>
        <v>-36000</v>
      </c>
      <c r="K8" s="23">
        <f>IF(J8&gt;0,J8,0)</f>
        <v>0</v>
      </c>
      <c r="L8" s="24">
        <f>K8*H8</f>
        <v>0</v>
      </c>
    </row>
    <row r="9" spans="2:12" ht="13.5" hidden="1">
      <c r="B9" s="15"/>
      <c r="C9" s="16"/>
      <c r="D9" s="17" t="s">
        <v>15</v>
      </c>
      <c r="E9" s="18" t="s">
        <v>41</v>
      </c>
      <c r="F9" s="16" t="s">
        <v>16</v>
      </c>
      <c r="G9" s="19">
        <v>812</v>
      </c>
      <c r="H9" s="20">
        <f>600/G9</f>
        <v>0.7389162561576355</v>
      </c>
      <c r="I9" s="21"/>
      <c r="J9" s="22">
        <f>(I9-$I$3)*86400</f>
        <v>-36000</v>
      </c>
      <c r="K9" s="23">
        <f>IF(J9&gt;0,J9,0)</f>
        <v>0</v>
      </c>
      <c r="L9" s="24">
        <f>K9*H9</f>
        <v>0</v>
      </c>
    </row>
    <row r="10" spans="2:12" ht="13.5" hidden="1">
      <c r="B10" s="15"/>
      <c r="C10" s="16"/>
      <c r="D10" s="17" t="s">
        <v>42</v>
      </c>
      <c r="E10" s="18"/>
      <c r="F10" s="16" t="s">
        <v>43</v>
      </c>
      <c r="G10" s="19">
        <v>780</v>
      </c>
      <c r="H10" s="20">
        <f>600/G10</f>
        <v>0.7692307692307693</v>
      </c>
      <c r="I10" s="21"/>
      <c r="J10" s="22">
        <f>(I10-$I$3)*86400</f>
        <v>-36000</v>
      </c>
      <c r="K10" s="23">
        <f>IF(J10&gt;0,J10,0)</f>
        <v>0</v>
      </c>
      <c r="L10" s="24">
        <f>K10*H10</f>
        <v>0</v>
      </c>
    </row>
    <row r="11" spans="2:12" ht="13.5" hidden="1">
      <c r="B11" s="15"/>
      <c r="C11" s="16"/>
      <c r="D11" s="17" t="s">
        <v>44</v>
      </c>
      <c r="E11" s="18" t="s">
        <v>45</v>
      </c>
      <c r="F11" s="16" t="s">
        <v>46</v>
      </c>
      <c r="G11" s="19">
        <v>740</v>
      </c>
      <c r="H11" s="20">
        <f>600/G11</f>
        <v>0.8108108108108109</v>
      </c>
      <c r="I11" s="21"/>
      <c r="J11" s="22">
        <f>(I11-$I$3)*86400</f>
        <v>-36000</v>
      </c>
      <c r="K11" s="23">
        <f>IF(J11&gt;0,J11,0)</f>
        <v>0</v>
      </c>
      <c r="L11" s="24">
        <f>K11*H11</f>
        <v>0</v>
      </c>
    </row>
    <row r="12" spans="2:12" ht="13.5" hidden="1">
      <c r="B12" s="15"/>
      <c r="C12" s="16"/>
      <c r="D12" s="17" t="s">
        <v>226</v>
      </c>
      <c r="E12" s="18" t="s">
        <v>47</v>
      </c>
      <c r="F12" s="16" t="s">
        <v>48</v>
      </c>
      <c r="G12" s="19">
        <v>720</v>
      </c>
      <c r="H12" s="20">
        <f>600/G12</f>
        <v>0.8333333333333334</v>
      </c>
      <c r="I12" s="21"/>
      <c r="J12" s="22">
        <f>(I12-$I$3)*86400</f>
        <v>-36000</v>
      </c>
      <c r="K12" s="23">
        <f>IF(J12&gt;0,J12,0)</f>
        <v>0</v>
      </c>
      <c r="L12" s="24">
        <f>K12*H12</f>
        <v>0</v>
      </c>
    </row>
    <row r="13" spans="2:12" ht="13.5" hidden="1">
      <c r="B13" s="26"/>
      <c r="C13" s="16"/>
      <c r="D13" s="28" t="s">
        <v>50</v>
      </c>
      <c r="E13" s="29" t="s">
        <v>51</v>
      </c>
      <c r="F13" s="27" t="s">
        <v>52</v>
      </c>
      <c r="G13" s="30">
        <v>648</v>
      </c>
      <c r="H13" s="31">
        <f>600/G13</f>
        <v>0.9259259259259259</v>
      </c>
      <c r="I13" s="21"/>
      <c r="J13" s="22">
        <f>(I13-$I$3)*86400</f>
        <v>-36000</v>
      </c>
      <c r="K13" s="32">
        <f>IF(J13&gt;0,J13,0)</f>
        <v>0</v>
      </c>
      <c r="L13" s="33">
        <f>K13*H13</f>
        <v>0</v>
      </c>
    </row>
    <row r="14" spans="2:12" ht="14.25" customHeight="1" hidden="1">
      <c r="B14" s="15"/>
      <c r="C14" s="16"/>
      <c r="D14" s="17" t="s">
        <v>159</v>
      </c>
      <c r="E14" s="18"/>
      <c r="F14" s="16" t="s">
        <v>213</v>
      </c>
      <c r="G14" s="19">
        <v>780</v>
      </c>
      <c r="H14" s="20">
        <f>600/G14</f>
        <v>0.7692307692307693</v>
      </c>
      <c r="I14" s="21"/>
      <c r="J14" s="22">
        <f>(I14-$I$3)*86400</f>
        <v>-36000</v>
      </c>
      <c r="K14" s="23">
        <f>IF(J14&gt;0,J14,0)</f>
        <v>0</v>
      </c>
      <c r="L14" s="24">
        <f>K14*H14</f>
        <v>0</v>
      </c>
    </row>
    <row r="15" spans="2:12" ht="13.5">
      <c r="B15" s="15">
        <v>1</v>
      </c>
      <c r="C15" s="16">
        <v>2</v>
      </c>
      <c r="D15" s="17" t="s">
        <v>222</v>
      </c>
      <c r="E15" s="18" t="s">
        <v>65</v>
      </c>
      <c r="F15" s="16" t="s">
        <v>30</v>
      </c>
      <c r="G15" s="19">
        <v>677</v>
      </c>
      <c r="H15" s="20">
        <f>600/G15</f>
        <v>0.8862629246676514</v>
      </c>
      <c r="I15" s="21">
        <v>0.5089930555555555</v>
      </c>
      <c r="J15" s="22">
        <f>(I15-$I$3)*86400</f>
        <v>7976.999999999995</v>
      </c>
      <c r="K15" s="23">
        <f>IF(J15&gt;0,J15,0)</f>
        <v>7976.999999999995</v>
      </c>
      <c r="L15" s="24">
        <f>K15*H15</f>
        <v>7069.719350073851</v>
      </c>
    </row>
    <row r="16" spans="2:12" ht="13.5">
      <c r="B16" s="15">
        <v>2</v>
      </c>
      <c r="C16" s="16">
        <v>1</v>
      </c>
      <c r="D16" s="17" t="s">
        <v>221</v>
      </c>
      <c r="E16" s="18" t="s">
        <v>59</v>
      </c>
      <c r="F16" s="16" t="s">
        <v>22</v>
      </c>
      <c r="G16" s="19">
        <v>663</v>
      </c>
      <c r="H16" s="20">
        <f>600/G16</f>
        <v>0.9049773755656109</v>
      </c>
      <c r="I16" s="21">
        <v>0.5073263888888889</v>
      </c>
      <c r="J16" s="22">
        <f>(I16-$I$3)*86400</f>
        <v>7833.000000000002</v>
      </c>
      <c r="K16" s="23">
        <f>IF(J16&gt;0,J16,0)</f>
        <v>7833.000000000002</v>
      </c>
      <c r="L16" s="24">
        <f>K16*H16</f>
        <v>7088.687782805431</v>
      </c>
    </row>
    <row r="17" spans="2:12" ht="13.5">
      <c r="B17" s="15">
        <v>3</v>
      </c>
      <c r="C17" s="16">
        <v>3</v>
      </c>
      <c r="D17" s="17" t="s">
        <v>12</v>
      </c>
      <c r="E17" s="18" t="s">
        <v>37</v>
      </c>
      <c r="F17" s="16" t="s">
        <v>13</v>
      </c>
      <c r="G17" s="19">
        <v>677</v>
      </c>
      <c r="H17" s="20">
        <f>600/G17</f>
        <v>0.8862629246676514</v>
      </c>
      <c r="I17" s="21">
        <v>0.511087962962963</v>
      </c>
      <c r="J17" s="22">
        <f>(I17-$I$3)*86400</f>
        <v>8158.000000000001</v>
      </c>
      <c r="K17" s="23">
        <f>IF(J17&gt;0,J17,0)</f>
        <v>8158.000000000001</v>
      </c>
      <c r="L17" s="24">
        <f>K17*H17</f>
        <v>7230.132939438701</v>
      </c>
    </row>
    <row r="18" spans="2:13" ht="13.5">
      <c r="B18" s="15">
        <v>4</v>
      </c>
      <c r="C18" s="16">
        <v>6</v>
      </c>
      <c r="D18" s="17" t="s">
        <v>212</v>
      </c>
      <c r="E18" s="18" t="s">
        <v>160</v>
      </c>
      <c r="F18" s="16" t="s">
        <v>49</v>
      </c>
      <c r="G18" s="19">
        <v>720</v>
      </c>
      <c r="H18" s="20">
        <f>600/G18</f>
        <v>0.8333333333333334</v>
      </c>
      <c r="I18" s="21">
        <v>0.5234375</v>
      </c>
      <c r="J18" s="22">
        <f>(I18-$I$3)*86400</f>
        <v>9224.999999999998</v>
      </c>
      <c r="K18" s="23">
        <f>IF(J18&gt;0,J18,0)</f>
        <v>9224.999999999998</v>
      </c>
      <c r="L18" s="24">
        <f>K18*H18</f>
        <v>7687.499999999999</v>
      </c>
      <c r="M18" s="37"/>
    </row>
    <row r="19" spans="2:12" ht="13.5">
      <c r="B19" s="15">
        <v>5</v>
      </c>
      <c r="C19" s="16">
        <v>5</v>
      </c>
      <c r="D19" s="17" t="s">
        <v>231</v>
      </c>
      <c r="E19" s="18"/>
      <c r="F19" s="16" t="s">
        <v>17</v>
      </c>
      <c r="G19" s="19">
        <v>677</v>
      </c>
      <c r="H19" s="20">
        <f>600/G19</f>
        <v>0.8862629246676514</v>
      </c>
      <c r="I19" s="21">
        <v>0.5191435185185186</v>
      </c>
      <c r="J19" s="22">
        <f>(I19-$I$3)*86400</f>
        <v>8854.000000000004</v>
      </c>
      <c r="K19" s="23">
        <f>IF(J19&gt;0,J19,0)</f>
        <v>8854.000000000004</v>
      </c>
      <c r="L19" s="24">
        <f>K19*H19</f>
        <v>7846.971935007389</v>
      </c>
    </row>
    <row r="20" spans="2:12" ht="13.5">
      <c r="B20" s="15">
        <v>6</v>
      </c>
      <c r="C20" s="16">
        <v>7</v>
      </c>
      <c r="D20" s="17" t="s">
        <v>220</v>
      </c>
      <c r="E20" s="18" t="s">
        <v>55</v>
      </c>
      <c r="F20" s="16" t="s">
        <v>20</v>
      </c>
      <c r="G20" s="19">
        <v>725</v>
      </c>
      <c r="H20" s="20">
        <f>600/G20</f>
        <v>0.8275862068965517</v>
      </c>
      <c r="I20" s="21">
        <v>0.5297106481481482</v>
      </c>
      <c r="J20" s="22">
        <f>(I20-$I$3)*86400</f>
        <v>9767</v>
      </c>
      <c r="K20" s="23">
        <f>IF(J20&gt;0,J20,0)</f>
        <v>9767</v>
      </c>
      <c r="L20" s="24">
        <f>K20*H20</f>
        <v>8083.0344827586205</v>
      </c>
    </row>
    <row r="21" spans="2:12" ht="13.5">
      <c r="B21" s="15">
        <v>7</v>
      </c>
      <c r="C21" s="16">
        <v>4</v>
      </c>
      <c r="D21" s="17" t="s">
        <v>237</v>
      </c>
      <c r="E21" s="18" t="s">
        <v>219</v>
      </c>
      <c r="F21" s="16" t="s">
        <v>218</v>
      </c>
      <c r="G21" s="19">
        <v>640</v>
      </c>
      <c r="H21" s="20">
        <f>600/G21</f>
        <v>0.9375</v>
      </c>
      <c r="I21" s="21">
        <v>0.5186805555555556</v>
      </c>
      <c r="J21" s="22">
        <f>(I21-$I$3)*86400</f>
        <v>8814.000000000002</v>
      </c>
      <c r="K21" s="23">
        <f>IF(J21&gt;0,J21,0)</f>
        <v>8814.000000000002</v>
      </c>
      <c r="L21" s="24">
        <f>K21*H21</f>
        <v>8263.125000000002</v>
      </c>
    </row>
    <row r="22" spans="2:12" ht="13.5">
      <c r="B22" s="15">
        <v>8</v>
      </c>
      <c r="C22" s="16">
        <v>8</v>
      </c>
      <c r="D22" s="17" t="s">
        <v>228</v>
      </c>
      <c r="E22" s="18" t="s">
        <v>56</v>
      </c>
      <c r="F22" s="16" t="s">
        <v>161</v>
      </c>
      <c r="G22" s="19">
        <v>708</v>
      </c>
      <c r="H22" s="20">
        <f>600/G22</f>
        <v>0.847457627118644</v>
      </c>
      <c r="I22" s="21">
        <v>0.5318402777777778</v>
      </c>
      <c r="J22" s="22">
        <f>(I22-$I$3)*86400</f>
        <v>9950.999999999996</v>
      </c>
      <c r="K22" s="23">
        <f>IF(J22&gt;0,J22,0)</f>
        <v>9950.999999999996</v>
      </c>
      <c r="L22" s="24">
        <f>K22*H22</f>
        <v>8433.050847457624</v>
      </c>
    </row>
    <row r="23" spans="2:12" ht="13.5">
      <c r="B23" s="15">
        <v>9</v>
      </c>
      <c r="C23" s="16">
        <v>9</v>
      </c>
      <c r="D23" s="17" t="s">
        <v>208</v>
      </c>
      <c r="E23" s="18" t="s">
        <v>54</v>
      </c>
      <c r="F23" s="16" t="s">
        <v>209</v>
      </c>
      <c r="G23" s="19">
        <v>710</v>
      </c>
      <c r="H23" s="20">
        <f>600/G23</f>
        <v>0.8450704225352113</v>
      </c>
      <c r="I23" s="21">
        <v>0.559837962962963</v>
      </c>
      <c r="J23" s="22">
        <f>(I23-$I$3)*86400</f>
        <v>12369.999999999998</v>
      </c>
      <c r="K23" s="23">
        <f>IF(J23&gt;0,J23,0)</f>
        <v>12369.999999999998</v>
      </c>
      <c r="L23" s="24">
        <f>K23*H23</f>
        <v>10453.521126760561</v>
      </c>
    </row>
    <row r="24" spans="2:12" ht="13.5">
      <c r="B24" s="15">
        <v>10</v>
      </c>
      <c r="C24" s="16">
        <v>10</v>
      </c>
      <c r="D24" s="17" t="s">
        <v>227</v>
      </c>
      <c r="E24" s="18" t="s">
        <v>53</v>
      </c>
      <c r="F24" s="16" t="s">
        <v>17</v>
      </c>
      <c r="G24" s="19">
        <v>677</v>
      </c>
      <c r="H24" s="20">
        <f>600/G24</f>
        <v>0.8862629246676514</v>
      </c>
      <c r="I24" s="21">
        <v>0.560613425925926</v>
      </c>
      <c r="J24" s="22">
        <f>(I24-$I$3)*86400</f>
        <v>12437.000000000005</v>
      </c>
      <c r="K24" s="23">
        <f>IF(J24&gt;0,J24,0)</f>
        <v>12437.000000000005</v>
      </c>
      <c r="L24" s="24">
        <f>K24*H24</f>
        <v>11022.451994091585</v>
      </c>
    </row>
    <row r="25" spans="2:12" ht="13.5" hidden="1">
      <c r="B25" s="15"/>
      <c r="C25" s="16"/>
      <c r="D25" s="17" t="s">
        <v>229</v>
      </c>
      <c r="E25" s="18" t="s">
        <v>57</v>
      </c>
      <c r="F25" s="16" t="s">
        <v>21</v>
      </c>
      <c r="G25" s="19">
        <v>643</v>
      </c>
      <c r="H25" s="20">
        <f>600/G25</f>
        <v>0.9331259720062208</v>
      </c>
      <c r="I25" s="21"/>
      <c r="J25" s="22">
        <f>(I25-$I$3)*86400</f>
        <v>-36000</v>
      </c>
      <c r="K25" s="23">
        <f>IF(J25&gt;0,J25,0)</f>
        <v>0</v>
      </c>
      <c r="L25" s="24">
        <f>K25*H25</f>
        <v>0</v>
      </c>
    </row>
    <row r="26" spans="2:12" ht="13.5" hidden="1">
      <c r="B26" s="15"/>
      <c r="C26" s="16"/>
      <c r="D26" s="17" t="s">
        <v>230</v>
      </c>
      <c r="E26" s="18" t="s">
        <v>58</v>
      </c>
      <c r="F26" s="16" t="s">
        <v>17</v>
      </c>
      <c r="G26" s="19">
        <v>677</v>
      </c>
      <c r="H26" s="20">
        <f>600/G26</f>
        <v>0.8862629246676514</v>
      </c>
      <c r="I26" s="21"/>
      <c r="J26" s="22">
        <f>(I26-$I$3)*86400</f>
        <v>-36000</v>
      </c>
      <c r="K26" s="23">
        <f>IF(J26&gt;0,J26,0)</f>
        <v>0</v>
      </c>
      <c r="L26" s="24">
        <f>K26*H26</f>
        <v>0</v>
      </c>
    </row>
    <row r="27" spans="2:12" ht="13.5" hidden="1">
      <c r="B27" s="15"/>
      <c r="C27" s="16"/>
      <c r="D27" s="17" t="s">
        <v>232</v>
      </c>
      <c r="E27" s="18" t="s">
        <v>207</v>
      </c>
      <c r="F27" s="16" t="s">
        <v>60</v>
      </c>
      <c r="G27" s="19">
        <v>710</v>
      </c>
      <c r="H27" s="20">
        <f>600/G27</f>
        <v>0.8450704225352113</v>
      </c>
      <c r="I27" s="21"/>
      <c r="J27" s="22">
        <f>(I27-$I$3)*86400</f>
        <v>-36000</v>
      </c>
      <c r="K27" s="23">
        <f>IF(J27&gt;0,J27,0)</f>
        <v>0</v>
      </c>
      <c r="L27" s="24">
        <f>K27*H27</f>
        <v>0</v>
      </c>
    </row>
    <row r="28" spans="2:12" ht="13.5" hidden="1">
      <c r="B28" s="15"/>
      <c r="C28" s="16"/>
      <c r="D28" s="34" t="s">
        <v>23</v>
      </c>
      <c r="E28" s="18"/>
      <c r="F28" s="35" t="s">
        <v>24</v>
      </c>
      <c r="G28" s="36">
        <v>780</v>
      </c>
      <c r="H28" s="20">
        <f>600/G28</f>
        <v>0.7692307692307693</v>
      </c>
      <c r="I28" s="21"/>
      <c r="J28" s="22">
        <f>(I28-$I$3)*86400</f>
        <v>-36000</v>
      </c>
      <c r="K28" s="23">
        <f>IF(J28&gt;0,J28,0)</f>
        <v>0</v>
      </c>
      <c r="L28" s="24">
        <f>K28*H28</f>
        <v>0</v>
      </c>
    </row>
    <row r="29" spans="2:13" ht="13.5" hidden="1">
      <c r="B29" s="15"/>
      <c r="C29" s="16"/>
      <c r="D29" s="17" t="s">
        <v>233</v>
      </c>
      <c r="E29" s="18"/>
      <c r="F29" s="16" t="s">
        <v>26</v>
      </c>
      <c r="G29" s="19">
        <v>695</v>
      </c>
      <c r="H29" s="20">
        <f>600/G29</f>
        <v>0.8633093525179856</v>
      </c>
      <c r="I29" s="21"/>
      <c r="J29" s="22">
        <f>(I29-$I$3)*86400</f>
        <v>-36000</v>
      </c>
      <c r="K29" s="23">
        <f>IF(J29&gt;0,J29,0)</f>
        <v>0</v>
      </c>
      <c r="L29" s="24">
        <f>K29*H29</f>
        <v>0</v>
      </c>
      <c r="M29" s="37"/>
    </row>
    <row r="30" spans="2:12" ht="13.5" hidden="1">
      <c r="B30" s="15"/>
      <c r="C30" s="16"/>
      <c r="D30" s="17" t="s">
        <v>223</v>
      </c>
      <c r="E30" s="18" t="s">
        <v>61</v>
      </c>
      <c r="F30" s="16" t="s">
        <v>62</v>
      </c>
      <c r="G30" s="19">
        <v>740</v>
      </c>
      <c r="H30" s="20">
        <f>600/G30</f>
        <v>0.8108108108108109</v>
      </c>
      <c r="I30" s="21"/>
      <c r="J30" s="22">
        <f>(I30-$I$3)*86400</f>
        <v>-36000</v>
      </c>
      <c r="K30" s="23">
        <f>IF(J30&gt;0,J30,0)</f>
        <v>0</v>
      </c>
      <c r="L30" s="24">
        <f>K30*H30</f>
        <v>0</v>
      </c>
    </row>
    <row r="31" spans="2:12" ht="13.5" hidden="1">
      <c r="B31" s="15"/>
      <c r="C31" s="16"/>
      <c r="D31" s="34" t="s">
        <v>234</v>
      </c>
      <c r="E31" s="183"/>
      <c r="F31" s="16" t="s">
        <v>27</v>
      </c>
      <c r="G31" s="149">
        <v>780</v>
      </c>
      <c r="H31" s="20">
        <f>600/G31</f>
        <v>0.7692307692307693</v>
      </c>
      <c r="I31" s="21"/>
      <c r="J31" s="22">
        <f>(I31-$I$3)*86400</f>
        <v>-36000</v>
      </c>
      <c r="K31" s="23">
        <f>IF(J31&gt;0,J31,0)</f>
        <v>0</v>
      </c>
      <c r="L31" s="24">
        <f>K31*H31</f>
        <v>0</v>
      </c>
    </row>
    <row r="32" spans="2:12" ht="13.5" hidden="1">
      <c r="B32" s="15"/>
      <c r="C32" s="16"/>
      <c r="D32" s="17" t="s">
        <v>235</v>
      </c>
      <c r="E32" s="18" t="s">
        <v>63</v>
      </c>
      <c r="F32" s="16" t="s">
        <v>28</v>
      </c>
      <c r="G32" s="19">
        <v>780</v>
      </c>
      <c r="H32" s="20">
        <f>600/G32</f>
        <v>0.7692307692307693</v>
      </c>
      <c r="I32" s="21"/>
      <c r="J32" s="22">
        <f>(I32-$I$3)*86400</f>
        <v>-36000</v>
      </c>
      <c r="K32" s="23">
        <f>IF(J32&gt;0,J32,0)</f>
        <v>0</v>
      </c>
      <c r="L32" s="24">
        <f>K32*H32</f>
        <v>0</v>
      </c>
    </row>
    <row r="33" spans="2:12" ht="13.5" hidden="1">
      <c r="B33" s="15"/>
      <c r="C33" s="16"/>
      <c r="D33" s="17" t="s">
        <v>71</v>
      </c>
      <c r="E33" s="182">
        <v>1129</v>
      </c>
      <c r="F33" s="16" t="s">
        <v>72</v>
      </c>
      <c r="G33" s="19">
        <v>740</v>
      </c>
      <c r="H33" s="20">
        <f>600/G33</f>
        <v>0.8108108108108109</v>
      </c>
      <c r="I33" s="21"/>
      <c r="J33" s="22">
        <f>(I33-$I$3)*86400</f>
        <v>-36000</v>
      </c>
      <c r="K33" s="23">
        <f>IF(J33&gt;0,J33,0)</f>
        <v>0</v>
      </c>
      <c r="L33" s="24">
        <f>K33*H33</f>
        <v>0</v>
      </c>
    </row>
    <row r="34" spans="2:12" ht="13.5" hidden="1">
      <c r="B34" s="15"/>
      <c r="C34" s="16"/>
      <c r="D34" s="17" t="s">
        <v>31</v>
      </c>
      <c r="E34" s="18" t="s">
        <v>66</v>
      </c>
      <c r="F34" s="16" t="s">
        <v>32</v>
      </c>
      <c r="G34" s="19">
        <v>658</v>
      </c>
      <c r="H34" s="20">
        <f>600/G34</f>
        <v>0.9118541033434651</v>
      </c>
      <c r="I34" s="21"/>
      <c r="J34" s="22">
        <f>(I34-$I$3)*86400</f>
        <v>-36000</v>
      </c>
      <c r="K34" s="23">
        <f>IF(J34&gt;0,J34,0)</f>
        <v>0</v>
      </c>
      <c r="L34" s="24">
        <f>K34*H34</f>
        <v>0</v>
      </c>
    </row>
    <row r="35" spans="2:12" ht="13.5" hidden="1">
      <c r="B35" s="15"/>
      <c r="C35" s="16"/>
      <c r="D35" s="17" t="s">
        <v>238</v>
      </c>
      <c r="E35" s="18"/>
      <c r="F35" s="16" t="s">
        <v>259</v>
      </c>
      <c r="G35" s="19">
        <v>780</v>
      </c>
      <c r="H35" s="20">
        <f>600/G35</f>
        <v>0.7692307692307693</v>
      </c>
      <c r="I35" s="21"/>
      <c r="J35" s="22">
        <f>(I35-$I$3)*86400</f>
        <v>-36000</v>
      </c>
      <c r="K35" s="23">
        <f>IF(J35&gt;0,J35,0)</f>
        <v>0</v>
      </c>
      <c r="L35" s="24">
        <f>K35*H35</f>
        <v>0</v>
      </c>
    </row>
    <row r="36" spans="2:12" ht="13.5" hidden="1">
      <c r="B36" s="15"/>
      <c r="C36" s="16"/>
      <c r="D36" s="17" t="s">
        <v>236</v>
      </c>
      <c r="E36" s="18" t="s">
        <v>64</v>
      </c>
      <c r="F36" s="16" t="s">
        <v>29</v>
      </c>
      <c r="G36" s="19">
        <v>695</v>
      </c>
      <c r="H36" s="20">
        <f>600/G36</f>
        <v>0.8633093525179856</v>
      </c>
      <c r="I36" s="21"/>
      <c r="J36" s="22">
        <f>(I36-$I$3)*86400</f>
        <v>-36000</v>
      </c>
      <c r="K36" s="23">
        <f>IF(J36&gt;0,J36,0)</f>
        <v>0</v>
      </c>
      <c r="L36" s="24">
        <f>K36*H36</f>
        <v>0</v>
      </c>
    </row>
    <row r="37" spans="2:12" ht="13.5" hidden="1">
      <c r="B37" s="15"/>
      <c r="C37" s="16"/>
      <c r="D37" s="17" t="s">
        <v>68</v>
      </c>
      <c r="E37" s="18" t="s">
        <v>69</v>
      </c>
      <c r="F37" s="16" t="s">
        <v>33</v>
      </c>
      <c r="G37" s="19">
        <v>715</v>
      </c>
      <c r="H37" s="20">
        <f>600/G37</f>
        <v>0.8391608391608392</v>
      </c>
      <c r="I37" s="21"/>
      <c r="J37" s="22">
        <f>(I37-$I$3)*86400</f>
        <v>-36000</v>
      </c>
      <c r="K37" s="23">
        <f>IF(J37&gt;0,J37,0)</f>
        <v>0</v>
      </c>
      <c r="L37" s="24">
        <f>K37*H37</f>
        <v>0</v>
      </c>
    </row>
    <row r="38" spans="2:12" ht="13.5" hidden="1">
      <c r="B38" s="15"/>
      <c r="C38" s="16"/>
      <c r="D38" s="17" t="s">
        <v>214</v>
      </c>
      <c r="E38" s="18"/>
      <c r="F38" s="16" t="s">
        <v>215</v>
      </c>
      <c r="G38" s="19">
        <v>785</v>
      </c>
      <c r="H38" s="20">
        <f>600/G38</f>
        <v>0.7643312101910829</v>
      </c>
      <c r="I38" s="21"/>
      <c r="J38" s="22">
        <f>(I38-$I$3)*86400</f>
        <v>-36000</v>
      </c>
      <c r="K38" s="23">
        <f>IF(J38&gt;0,J38,0)</f>
        <v>0</v>
      </c>
      <c r="L38" s="24">
        <f>K38*H38</f>
        <v>0</v>
      </c>
    </row>
    <row r="39" spans="2:12" ht="13.5" hidden="1">
      <c r="B39" s="15"/>
      <c r="C39" s="16"/>
      <c r="D39" s="17" t="s">
        <v>239</v>
      </c>
      <c r="E39" s="18" t="s">
        <v>70</v>
      </c>
      <c r="F39" s="16" t="s">
        <v>217</v>
      </c>
      <c r="G39" s="19">
        <v>710</v>
      </c>
      <c r="H39" s="20">
        <f>600/G39</f>
        <v>0.8450704225352113</v>
      </c>
      <c r="I39" s="21"/>
      <c r="J39" s="22">
        <f>(I39-$I$3)*86400</f>
        <v>-36000</v>
      </c>
      <c r="K39" s="23">
        <f>IF(J39&gt;0,J39,0)</f>
        <v>0</v>
      </c>
      <c r="L39" s="24">
        <f>K39*H39</f>
        <v>0</v>
      </c>
    </row>
    <row r="40" spans="2:12" ht="13.5" hidden="1">
      <c r="B40" s="15"/>
      <c r="C40" s="16"/>
      <c r="D40" s="34" t="s">
        <v>260</v>
      </c>
      <c r="E40" s="154"/>
      <c r="F40" s="16" t="s">
        <v>259</v>
      </c>
      <c r="G40" s="19">
        <v>780</v>
      </c>
      <c r="H40" s="20">
        <f>600/G40</f>
        <v>0.7692307692307693</v>
      </c>
      <c r="I40" s="21"/>
      <c r="J40" s="22">
        <f>(I40-$I$3)*86400</f>
        <v>-36000</v>
      </c>
      <c r="K40" s="23">
        <f>IF(J40&gt;0,J40,0)</f>
        <v>0</v>
      </c>
      <c r="L40" s="24">
        <f>K40*H40</f>
        <v>0</v>
      </c>
    </row>
    <row r="41" spans="2:12" ht="14.25" hidden="1" thickBot="1">
      <c r="B41" s="38"/>
      <c r="C41" s="39"/>
      <c r="D41" s="150"/>
      <c r="E41" s="151"/>
      <c r="F41" s="152"/>
      <c r="G41" s="153"/>
      <c r="H41" s="41" t="e">
        <f>600/G41</f>
        <v>#DIV/0!</v>
      </c>
      <c r="I41" s="175"/>
      <c r="J41" s="22">
        <f>(I41-$I$3)*86400</f>
        <v>-36000</v>
      </c>
      <c r="K41" s="42">
        <f>IF(J41&gt;0,J41,0)</f>
        <v>0</v>
      </c>
      <c r="L41" s="43" t="e">
        <f>K41*H41</f>
        <v>#DIV/0!</v>
      </c>
    </row>
    <row r="43" ht="15">
      <c r="D43" s="148"/>
    </row>
    <row r="44" ht="13.5">
      <c r="C44" t="s">
        <v>91</v>
      </c>
    </row>
    <row r="45" spans="3:4" ht="13.5">
      <c r="C45" t="s">
        <v>92</v>
      </c>
      <c r="D45" t="s">
        <v>93</v>
      </c>
    </row>
    <row r="46" spans="3:4" ht="13.5">
      <c r="C46" t="s">
        <v>94</v>
      </c>
      <c r="D46" t="s">
        <v>95</v>
      </c>
    </row>
    <row r="47" spans="3:4" ht="13.5">
      <c r="C47" t="s">
        <v>96</v>
      </c>
      <c r="D47" t="s">
        <v>97</v>
      </c>
    </row>
    <row r="48" ht="13.5">
      <c r="E48" s="93" t="s">
        <v>98</v>
      </c>
    </row>
    <row r="49" spans="3:4" ht="13.5">
      <c r="C49" t="s">
        <v>99</v>
      </c>
      <c r="D49" t="s">
        <v>100</v>
      </c>
    </row>
    <row r="50" spans="3:4" ht="13.5">
      <c r="C50" t="s">
        <v>101</v>
      </c>
      <c r="D50" t="s">
        <v>102</v>
      </c>
    </row>
    <row r="51" spans="3:4" ht="13.5">
      <c r="C51" t="s">
        <v>103</v>
      </c>
      <c r="D51" t="s">
        <v>104</v>
      </c>
    </row>
    <row r="52" spans="3:4" ht="13.5">
      <c r="C52" t="s">
        <v>105</v>
      </c>
      <c r="D52" t="s">
        <v>106</v>
      </c>
    </row>
    <row r="53" spans="3:4" ht="13.5">
      <c r="C53" t="s">
        <v>107</v>
      </c>
      <c r="D53" t="s">
        <v>108</v>
      </c>
    </row>
    <row r="54" spans="3:4" ht="13.5">
      <c r="C54" t="s">
        <v>109</v>
      </c>
      <c r="D54" t="s">
        <v>110</v>
      </c>
    </row>
    <row r="55" spans="3:4" ht="13.5">
      <c r="C55" t="s">
        <v>111</v>
      </c>
      <c r="D55" t="s">
        <v>112</v>
      </c>
    </row>
    <row r="56" spans="3:4" ht="13.5">
      <c r="C56" t="s">
        <v>113</v>
      </c>
      <c r="D56" t="s">
        <v>114</v>
      </c>
    </row>
    <row r="57" spans="3:4" ht="13.5">
      <c r="C57" t="s">
        <v>115</v>
      </c>
      <c r="D57" t="s">
        <v>116</v>
      </c>
    </row>
    <row r="59" ht="13.5">
      <c r="D59" t="s">
        <v>275</v>
      </c>
    </row>
  </sheetData>
  <sheetProtection/>
  <mergeCells count="2">
    <mergeCell ref="B2:I2"/>
    <mergeCell ref="B3:D3"/>
  </mergeCells>
  <hyperlinks>
    <hyperlink ref="E48" r:id="rId1" display="規則３０．１・・・・ラウンド・アンド・エンド「２０１０年度ＯＹＣポイントレース帆走指示書」 ９.-８）参照"/>
  </hyperlinks>
  <printOptions/>
  <pageMargins left="0.7874015748031497" right="0.7874015748031497" top="0.51" bottom="0.64" header="0.38" footer="0.5118110236220472"/>
  <pageSetup blackAndWhite="1" orientation="landscape" paperSize="9" scale="95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4">
      <selection activeCell="G42" sqref="G42"/>
    </sheetView>
  </sheetViews>
  <sheetFormatPr defaultColWidth="9.00390625" defaultRowHeight="13.5"/>
  <cols>
    <col min="1" max="1" width="17.50390625" style="0" customWidth="1"/>
    <col min="2" max="2" width="17.25390625" style="0" customWidth="1"/>
    <col min="3" max="3" width="16.00390625" style="0" customWidth="1"/>
    <col min="4" max="4" width="14.00390625" style="0" customWidth="1"/>
  </cols>
  <sheetData>
    <row r="1" ht="13.5">
      <c r="D1" s="79"/>
    </row>
    <row r="2" spans="1:4" ht="18.75">
      <c r="A2" s="80"/>
      <c r="B2" s="80"/>
      <c r="C2" s="80"/>
      <c r="D2" s="81"/>
    </row>
    <row r="3" spans="1:5" ht="18" thickBot="1">
      <c r="A3" s="82"/>
      <c r="B3" s="83" t="s">
        <v>273</v>
      </c>
      <c r="C3" s="82"/>
      <c r="D3" s="82"/>
      <c r="E3" s="115"/>
    </row>
    <row r="4" spans="2:5" ht="14.25" thickBot="1">
      <c r="B4" s="84" t="s">
        <v>88</v>
      </c>
      <c r="C4" s="85" t="s">
        <v>89</v>
      </c>
      <c r="D4" s="86" t="s">
        <v>5</v>
      </c>
      <c r="E4" s="87" t="s">
        <v>6</v>
      </c>
    </row>
    <row r="5" spans="1:5" ht="13.5">
      <c r="A5">
        <v>1</v>
      </c>
      <c r="B5" s="116" t="s">
        <v>162</v>
      </c>
      <c r="C5" s="158" t="s">
        <v>163</v>
      </c>
      <c r="D5" s="117" t="s">
        <v>164</v>
      </c>
      <c r="E5" s="118">
        <v>640</v>
      </c>
    </row>
    <row r="6" spans="1:5" ht="13.5">
      <c r="A6">
        <v>2</v>
      </c>
      <c r="B6" s="119" t="s">
        <v>165</v>
      </c>
      <c r="C6" s="159" t="s">
        <v>166</v>
      </c>
      <c r="D6" s="120" t="s">
        <v>167</v>
      </c>
      <c r="E6" s="121">
        <v>655</v>
      </c>
    </row>
    <row r="7" spans="1:5" ht="13.5">
      <c r="A7">
        <v>3</v>
      </c>
      <c r="B7" s="119" t="s">
        <v>168</v>
      </c>
      <c r="C7" s="159" t="s">
        <v>264</v>
      </c>
      <c r="D7" s="120" t="s">
        <v>265</v>
      </c>
      <c r="E7" s="121">
        <v>710</v>
      </c>
    </row>
    <row r="8" spans="1:5" ht="13.5">
      <c r="A8">
        <v>4</v>
      </c>
      <c r="B8" s="119" t="s">
        <v>85</v>
      </c>
      <c r="C8" s="159" t="s">
        <v>169</v>
      </c>
      <c r="D8" s="120" t="s">
        <v>170</v>
      </c>
      <c r="E8" s="122">
        <v>665</v>
      </c>
    </row>
    <row r="9" spans="1:5" ht="14.25" thickBot="1">
      <c r="A9">
        <v>5</v>
      </c>
      <c r="B9" s="123" t="s">
        <v>171</v>
      </c>
      <c r="C9" s="160" t="s">
        <v>172</v>
      </c>
      <c r="D9" s="124" t="s">
        <v>173</v>
      </c>
      <c r="E9" s="125">
        <v>677</v>
      </c>
    </row>
    <row r="10" spans="1:5" ht="14.25" thickTop="1">
      <c r="A10">
        <v>6</v>
      </c>
      <c r="B10" s="126" t="s">
        <v>174</v>
      </c>
      <c r="C10" s="161" t="s">
        <v>175</v>
      </c>
      <c r="D10" s="127" t="s">
        <v>173</v>
      </c>
      <c r="E10" s="128">
        <v>677</v>
      </c>
    </row>
    <row r="11" spans="1:5" ht="14.25" thickBot="1">
      <c r="A11">
        <v>7</v>
      </c>
      <c r="B11" s="123" t="s">
        <v>87</v>
      </c>
      <c r="C11" s="160">
        <v>3040</v>
      </c>
      <c r="D11" s="124" t="s">
        <v>181</v>
      </c>
      <c r="E11" s="125">
        <v>685</v>
      </c>
    </row>
    <row r="12" spans="1:5" ht="14.25" thickTop="1">
      <c r="A12">
        <v>8</v>
      </c>
      <c r="B12" s="119" t="s">
        <v>86</v>
      </c>
      <c r="C12" s="159" t="s">
        <v>176</v>
      </c>
      <c r="D12" s="120" t="s">
        <v>177</v>
      </c>
      <c r="E12" s="121">
        <v>685</v>
      </c>
    </row>
    <row r="13" spans="1:5" ht="13.5">
      <c r="A13">
        <v>9</v>
      </c>
      <c r="B13" s="119" t="s">
        <v>178</v>
      </c>
      <c r="C13" s="159" t="s">
        <v>179</v>
      </c>
      <c r="D13" s="120" t="s">
        <v>180</v>
      </c>
      <c r="E13" s="121">
        <v>695</v>
      </c>
    </row>
    <row r="14" spans="1:5" ht="13.5">
      <c r="A14">
        <v>10</v>
      </c>
      <c r="B14" s="126" t="s">
        <v>205</v>
      </c>
      <c r="C14" s="168"/>
      <c r="D14" s="127" t="s">
        <v>206</v>
      </c>
      <c r="E14" s="128">
        <v>710</v>
      </c>
    </row>
    <row r="15" spans="1:5" ht="13.5">
      <c r="A15">
        <v>11</v>
      </c>
      <c r="B15" s="126" t="s">
        <v>182</v>
      </c>
      <c r="C15" s="161" t="s">
        <v>183</v>
      </c>
      <c r="D15" s="127" t="s">
        <v>184</v>
      </c>
      <c r="E15" s="128">
        <v>730</v>
      </c>
    </row>
    <row r="16" spans="1:5" ht="13.5">
      <c r="A16">
        <v>12</v>
      </c>
      <c r="B16" s="129" t="s">
        <v>197</v>
      </c>
      <c r="C16" s="164" t="s">
        <v>266</v>
      </c>
      <c r="D16" s="130" t="s">
        <v>198</v>
      </c>
      <c r="E16" s="121">
        <v>740</v>
      </c>
    </row>
    <row r="17" spans="1:5" ht="13.5">
      <c r="A17">
        <v>13</v>
      </c>
      <c r="B17" s="119" t="s">
        <v>185</v>
      </c>
      <c r="C17" s="159" t="s">
        <v>267</v>
      </c>
      <c r="D17" s="120" t="s">
        <v>268</v>
      </c>
      <c r="E17" s="121">
        <v>720</v>
      </c>
    </row>
    <row r="18" spans="1:5" ht="13.5">
      <c r="A18">
        <v>14</v>
      </c>
      <c r="B18" s="119" t="s">
        <v>269</v>
      </c>
      <c r="C18" s="159"/>
      <c r="D18" s="120" t="s">
        <v>270</v>
      </c>
      <c r="E18" s="121">
        <v>781</v>
      </c>
    </row>
    <row r="19" spans="1:5" ht="13.5">
      <c r="A19">
        <v>15</v>
      </c>
      <c r="B19" s="119" t="s">
        <v>186</v>
      </c>
      <c r="C19" s="159" t="s">
        <v>187</v>
      </c>
      <c r="D19" s="120" t="s">
        <v>188</v>
      </c>
      <c r="E19" s="121">
        <v>770</v>
      </c>
    </row>
    <row r="20" spans="1:5" ht="14.25" thickBot="1">
      <c r="A20">
        <v>16</v>
      </c>
      <c r="B20" s="123" t="s">
        <v>189</v>
      </c>
      <c r="C20" s="160" t="s">
        <v>190</v>
      </c>
      <c r="D20" s="124" t="s">
        <v>188</v>
      </c>
      <c r="E20" s="125">
        <v>770</v>
      </c>
    </row>
    <row r="21" spans="1:5" ht="14.25" thickTop="1">
      <c r="A21">
        <v>17</v>
      </c>
      <c r="B21" s="131" t="s">
        <v>271</v>
      </c>
      <c r="C21" s="166"/>
      <c r="D21" s="132" t="s">
        <v>272</v>
      </c>
      <c r="E21" s="174">
        <v>845</v>
      </c>
    </row>
    <row r="22" spans="1:5" ht="13.5">
      <c r="A22">
        <v>18</v>
      </c>
      <c r="B22" s="119" t="s">
        <v>191</v>
      </c>
      <c r="C22" s="162" t="s">
        <v>192</v>
      </c>
      <c r="D22" s="120" t="s">
        <v>193</v>
      </c>
      <c r="E22" s="121">
        <v>781</v>
      </c>
    </row>
    <row r="23" spans="1:5" ht="13.5">
      <c r="A23">
        <v>19</v>
      </c>
      <c r="B23" s="119" t="s">
        <v>194</v>
      </c>
      <c r="C23" s="163" t="s">
        <v>195</v>
      </c>
      <c r="D23" s="120" t="s">
        <v>196</v>
      </c>
      <c r="E23" s="121">
        <v>785</v>
      </c>
    </row>
    <row r="24" spans="1:5" ht="14.25" thickBot="1">
      <c r="A24">
        <v>20</v>
      </c>
      <c r="B24" s="123" t="s">
        <v>199</v>
      </c>
      <c r="C24" s="165" t="s">
        <v>200</v>
      </c>
      <c r="D24" s="124" t="s">
        <v>201</v>
      </c>
      <c r="E24" s="125">
        <v>790</v>
      </c>
    </row>
    <row r="25" spans="1:5" ht="14.25" thickTop="1">
      <c r="A25">
        <v>21</v>
      </c>
      <c r="B25" s="126" t="s">
        <v>202</v>
      </c>
      <c r="C25" s="161"/>
      <c r="D25" s="127" t="s">
        <v>203</v>
      </c>
      <c r="E25" s="128">
        <v>800</v>
      </c>
    </row>
    <row r="26" spans="1:5" ht="13.5">
      <c r="A26">
        <v>22</v>
      </c>
      <c r="B26" s="119" t="s">
        <v>204</v>
      </c>
      <c r="C26" s="167"/>
      <c r="D26" s="120" t="s">
        <v>188</v>
      </c>
      <c r="E26" s="121">
        <v>855</v>
      </c>
    </row>
    <row r="27" spans="1:5" ht="13.5">
      <c r="A27">
        <v>23</v>
      </c>
      <c r="B27" s="126"/>
      <c r="C27" s="168"/>
      <c r="D27" s="127"/>
      <c r="E27" s="128"/>
    </row>
    <row r="28" spans="1:5" ht="14.25" thickBot="1">
      <c r="A28">
        <v>24</v>
      </c>
      <c r="B28" s="123"/>
      <c r="C28" s="169"/>
      <c r="D28" s="124"/>
      <c r="E28" s="125"/>
    </row>
    <row r="29" spans="1:5" ht="14.25" thickTop="1">
      <c r="A29">
        <v>25</v>
      </c>
      <c r="B29" s="126"/>
      <c r="C29" s="170"/>
      <c r="D29" s="133"/>
      <c r="E29" s="134"/>
    </row>
    <row r="30" spans="1:5" ht="13.5">
      <c r="A30">
        <v>26</v>
      </c>
      <c r="B30" s="119"/>
      <c r="C30" s="167"/>
      <c r="D30" s="120"/>
      <c r="E30" s="121"/>
    </row>
    <row r="31" spans="1:5" ht="13.5">
      <c r="A31">
        <v>27</v>
      </c>
      <c r="B31" s="119"/>
      <c r="C31" s="171"/>
      <c r="D31" s="135"/>
      <c r="E31" s="136"/>
    </row>
    <row r="32" spans="1:5" ht="13.5">
      <c r="A32">
        <v>28</v>
      </c>
      <c r="B32" s="137"/>
      <c r="C32" s="172"/>
      <c r="D32" s="135"/>
      <c r="E32" s="136"/>
    </row>
    <row r="33" spans="1:5" ht="14.25" thickBot="1">
      <c r="A33">
        <v>29</v>
      </c>
      <c r="B33" s="138"/>
      <c r="C33" s="173"/>
      <c r="D33" s="139"/>
      <c r="E33" s="140"/>
    </row>
    <row r="34" ht="13.5">
      <c r="A34">
        <v>30</v>
      </c>
    </row>
    <row r="36" ht="13.5">
      <c r="B36" t="s">
        <v>274</v>
      </c>
    </row>
    <row r="37" ht="13.5">
      <c r="C37" t="s">
        <v>276</v>
      </c>
    </row>
    <row r="39" ht="13.5">
      <c r="B39" t="s">
        <v>277</v>
      </c>
    </row>
    <row r="40" ht="13.5">
      <c r="C40" t="s">
        <v>278</v>
      </c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1"/>
  <sheetViews>
    <sheetView zoomScaleSheetLayoutView="100" zoomScalePageLayoutView="0" workbookViewId="0" topLeftCell="A1">
      <selection activeCell="D42" sqref="D42"/>
    </sheetView>
  </sheetViews>
  <sheetFormatPr defaultColWidth="9.00390625" defaultRowHeight="13.5"/>
  <cols>
    <col min="1" max="1" width="5.25390625" style="110" customWidth="1"/>
    <col min="2" max="2" width="18.25390625" style="110" customWidth="1"/>
    <col min="3" max="3" width="18.625" style="92" customWidth="1"/>
    <col min="4" max="4" width="12.50390625" style="0" customWidth="1"/>
    <col min="5" max="5" width="10.25390625" style="94" customWidth="1"/>
    <col min="6" max="6" width="1.4921875" style="0" customWidth="1"/>
    <col min="7" max="7" width="7.125" style="0" customWidth="1"/>
    <col min="8" max="8" width="5.00390625" style="0" customWidth="1"/>
    <col min="9" max="9" width="8.25390625" style="0" customWidth="1"/>
    <col min="10" max="10" width="5.00390625" style="0" customWidth="1"/>
    <col min="11" max="11" width="5.125" style="0" customWidth="1"/>
    <col min="12" max="12" width="6.75390625" style="0" customWidth="1"/>
    <col min="13" max="13" width="18.25390625" style="0" customWidth="1"/>
  </cols>
  <sheetData>
    <row r="1" spans="1:4" ht="17.25">
      <c r="A1" s="181" t="s">
        <v>261</v>
      </c>
      <c r="B1" s="181"/>
      <c r="C1" s="176"/>
      <c r="D1" s="176"/>
    </row>
    <row r="2" spans="1:4" ht="17.25">
      <c r="A2" s="142"/>
      <c r="B2" s="142"/>
      <c r="C2" s="141"/>
      <c r="D2" s="141"/>
    </row>
    <row r="3" spans="1:4" ht="18" thickBot="1">
      <c r="A3" s="142"/>
      <c r="B3" s="142"/>
      <c r="C3" s="141"/>
      <c r="D3" s="141"/>
    </row>
    <row r="4" spans="1:5" ht="14.25" thickBot="1">
      <c r="A4" s="177" t="s">
        <v>210</v>
      </c>
      <c r="B4" s="177"/>
      <c r="C4" s="177"/>
      <c r="D4" s="143" t="s">
        <v>131</v>
      </c>
      <c r="E4" s="146">
        <v>41730</v>
      </c>
    </row>
    <row r="5" spans="1:7" ht="13.5">
      <c r="A5" s="95" t="s">
        <v>132</v>
      </c>
      <c r="B5" s="96" t="s">
        <v>4</v>
      </c>
      <c r="C5" s="97" t="s">
        <v>5</v>
      </c>
      <c r="D5" s="100" t="s">
        <v>133</v>
      </c>
      <c r="E5" s="98" t="s">
        <v>134</v>
      </c>
      <c r="F5" s="98"/>
      <c r="G5" s="144" t="s">
        <v>262</v>
      </c>
    </row>
    <row r="6" spans="1:7" ht="13.5">
      <c r="A6" s="99">
        <v>1</v>
      </c>
      <c r="B6" s="155" t="s">
        <v>67</v>
      </c>
      <c r="C6" s="23" t="s">
        <v>149</v>
      </c>
      <c r="D6" s="103" t="s">
        <v>211</v>
      </c>
      <c r="E6" s="147" t="e">
        <f>DATEDIF(D6,$E$4,"Y")</f>
        <v>#VALUE!</v>
      </c>
      <c r="F6" s="1" t="e">
        <f>(E6-1)/5</f>
        <v>#VALUE!</v>
      </c>
      <c r="G6" s="145" t="e">
        <f>INT(F6)</f>
        <v>#VALUE!</v>
      </c>
    </row>
    <row r="7" spans="1:7" ht="13.5">
      <c r="A7" s="101">
        <v>2</v>
      </c>
      <c r="B7" s="102" t="s">
        <v>10</v>
      </c>
      <c r="C7" s="23" t="s">
        <v>11</v>
      </c>
      <c r="D7" s="103">
        <v>31168</v>
      </c>
      <c r="E7" s="147">
        <f>DATEDIF(D7,$E$4,"Y")</f>
        <v>28</v>
      </c>
      <c r="F7" s="1">
        <f>(E7-1)/5</f>
        <v>5.4</v>
      </c>
      <c r="G7" s="145">
        <f>INT(F7)</f>
        <v>5</v>
      </c>
    </row>
    <row r="8" spans="1:7" ht="13.5">
      <c r="A8" s="101">
        <v>3</v>
      </c>
      <c r="B8" s="102" t="s">
        <v>12</v>
      </c>
      <c r="C8" s="23" t="s">
        <v>13</v>
      </c>
      <c r="D8" s="103" t="s">
        <v>135</v>
      </c>
      <c r="E8" s="147">
        <f aca="true" t="shared" si="0" ref="E8:E41">DATEDIF(D8,$E$4,"Y")</f>
        <v>17</v>
      </c>
      <c r="F8" s="1">
        <f aca="true" t="shared" si="1" ref="F8:F42">(E8-1)/5</f>
        <v>3.2</v>
      </c>
      <c r="G8" s="145">
        <f aca="true" t="shared" si="2" ref="G8:G42">INT(F8)</f>
        <v>3</v>
      </c>
    </row>
    <row r="9" spans="1:7" ht="13.5">
      <c r="A9" s="101">
        <v>4</v>
      </c>
      <c r="B9" s="102"/>
      <c r="C9" s="23"/>
      <c r="D9" s="103" t="s">
        <v>211</v>
      </c>
      <c r="E9" s="147" t="e">
        <f t="shared" si="0"/>
        <v>#VALUE!</v>
      </c>
      <c r="F9" s="1" t="e">
        <f t="shared" si="1"/>
        <v>#VALUE!</v>
      </c>
      <c r="G9" s="145" t="e">
        <f t="shared" si="2"/>
        <v>#VALUE!</v>
      </c>
    </row>
    <row r="10" spans="1:7" ht="13.5">
      <c r="A10" s="101">
        <v>5</v>
      </c>
      <c r="B10" s="102" t="s">
        <v>240</v>
      </c>
      <c r="C10" s="23" t="s">
        <v>14</v>
      </c>
      <c r="D10" s="103">
        <v>30127</v>
      </c>
      <c r="E10" s="147">
        <f t="shared" si="0"/>
        <v>31</v>
      </c>
      <c r="F10" s="1">
        <f t="shared" si="1"/>
        <v>6</v>
      </c>
      <c r="G10" s="145">
        <f t="shared" si="2"/>
        <v>6</v>
      </c>
    </row>
    <row r="11" spans="1:7" ht="13.5">
      <c r="A11" s="101">
        <v>6</v>
      </c>
      <c r="B11" s="102" t="s">
        <v>15</v>
      </c>
      <c r="C11" s="23" t="s">
        <v>16</v>
      </c>
      <c r="D11" s="103" t="s">
        <v>136</v>
      </c>
      <c r="E11" s="147">
        <f t="shared" si="0"/>
        <v>44</v>
      </c>
      <c r="F11" s="1">
        <f t="shared" si="1"/>
        <v>8.6</v>
      </c>
      <c r="G11" s="145">
        <f t="shared" si="2"/>
        <v>8</v>
      </c>
    </row>
    <row r="12" spans="1:7" ht="13.5">
      <c r="A12" s="101">
        <v>7</v>
      </c>
      <c r="B12" s="102" t="s">
        <v>117</v>
      </c>
      <c r="C12" s="23" t="s">
        <v>24</v>
      </c>
      <c r="D12" s="104">
        <v>32599</v>
      </c>
      <c r="E12" s="147">
        <f t="shared" si="0"/>
        <v>25</v>
      </c>
      <c r="F12" s="1">
        <f t="shared" si="1"/>
        <v>4.8</v>
      </c>
      <c r="G12" s="145">
        <f t="shared" si="2"/>
        <v>4</v>
      </c>
    </row>
    <row r="13" spans="1:7" ht="13.5">
      <c r="A13" s="101">
        <v>8</v>
      </c>
      <c r="B13" s="102" t="s">
        <v>241</v>
      </c>
      <c r="C13" s="23" t="s">
        <v>137</v>
      </c>
      <c r="D13" s="103" t="s">
        <v>138</v>
      </c>
      <c r="E13" s="147">
        <f t="shared" si="0"/>
        <v>27</v>
      </c>
      <c r="F13" s="1">
        <f t="shared" si="1"/>
        <v>5.2</v>
      </c>
      <c r="G13" s="145">
        <f t="shared" si="2"/>
        <v>5</v>
      </c>
    </row>
    <row r="14" spans="1:7" ht="13.5">
      <c r="A14" s="101">
        <v>9</v>
      </c>
      <c r="B14" s="155" t="s">
        <v>242</v>
      </c>
      <c r="C14" s="32" t="s">
        <v>118</v>
      </c>
      <c r="D14" s="100">
        <v>34425</v>
      </c>
      <c r="E14" s="147">
        <f t="shared" si="0"/>
        <v>20</v>
      </c>
      <c r="F14" s="1">
        <f t="shared" si="1"/>
        <v>3.8</v>
      </c>
      <c r="G14" s="145">
        <f t="shared" si="2"/>
        <v>3</v>
      </c>
    </row>
    <row r="15" spans="1:7" ht="14.25" customHeight="1">
      <c r="A15" s="101">
        <v>10</v>
      </c>
      <c r="B15" s="102" t="s">
        <v>243</v>
      </c>
      <c r="C15" s="23" t="s">
        <v>20</v>
      </c>
      <c r="D15" s="103" t="s">
        <v>141</v>
      </c>
      <c r="E15" s="147">
        <f t="shared" si="0"/>
        <v>28</v>
      </c>
      <c r="F15" s="1">
        <f t="shared" si="1"/>
        <v>5.4</v>
      </c>
      <c r="G15" s="145">
        <f t="shared" si="2"/>
        <v>5</v>
      </c>
    </row>
    <row r="16" spans="1:7" ht="13.5">
      <c r="A16" s="101">
        <v>11</v>
      </c>
      <c r="B16" s="102" t="s">
        <v>50</v>
      </c>
      <c r="C16" s="35" t="s">
        <v>120</v>
      </c>
      <c r="D16" s="103">
        <v>37926</v>
      </c>
      <c r="E16" s="147">
        <f t="shared" si="0"/>
        <v>10</v>
      </c>
      <c r="F16" s="1">
        <f t="shared" si="1"/>
        <v>1.8</v>
      </c>
      <c r="G16" s="145">
        <f t="shared" si="2"/>
        <v>1</v>
      </c>
    </row>
    <row r="17" spans="1:7" ht="13.5">
      <c r="A17" s="101">
        <v>12</v>
      </c>
      <c r="B17" s="102" t="s">
        <v>244</v>
      </c>
      <c r="C17" s="23" t="s">
        <v>119</v>
      </c>
      <c r="D17" s="103">
        <v>33147</v>
      </c>
      <c r="E17" s="147">
        <f t="shared" si="0"/>
        <v>23</v>
      </c>
      <c r="F17" s="1">
        <f t="shared" si="1"/>
        <v>4.4</v>
      </c>
      <c r="G17" s="145">
        <f t="shared" si="2"/>
        <v>4</v>
      </c>
    </row>
    <row r="18" spans="1:7" ht="13.5">
      <c r="A18" s="101">
        <v>13</v>
      </c>
      <c r="B18" s="102" t="s">
        <v>245</v>
      </c>
      <c r="C18" s="23" t="s">
        <v>17</v>
      </c>
      <c r="D18" s="103" t="s">
        <v>139</v>
      </c>
      <c r="E18" s="147">
        <f t="shared" si="0"/>
        <v>22</v>
      </c>
      <c r="F18" s="1">
        <f t="shared" si="1"/>
        <v>4.2</v>
      </c>
      <c r="G18" s="145">
        <f t="shared" si="2"/>
        <v>4</v>
      </c>
    </row>
    <row r="19" spans="1:7" ht="13.5">
      <c r="A19" s="101">
        <v>14</v>
      </c>
      <c r="B19" s="102" t="s">
        <v>246</v>
      </c>
      <c r="C19" s="35" t="s">
        <v>216</v>
      </c>
      <c r="D19" s="103">
        <v>33359</v>
      </c>
      <c r="E19" s="147">
        <f t="shared" si="0"/>
        <v>22</v>
      </c>
      <c r="F19" s="1">
        <f t="shared" si="1"/>
        <v>4.2</v>
      </c>
      <c r="G19" s="145">
        <f t="shared" si="2"/>
        <v>4</v>
      </c>
    </row>
    <row r="20" spans="1:7" ht="13.5">
      <c r="A20" s="101">
        <v>15</v>
      </c>
      <c r="B20" s="102" t="s">
        <v>18</v>
      </c>
      <c r="C20" s="23" t="s">
        <v>19</v>
      </c>
      <c r="D20" s="103" t="s">
        <v>140</v>
      </c>
      <c r="E20" s="147">
        <f t="shared" si="0"/>
        <v>26</v>
      </c>
      <c r="F20" s="1">
        <f t="shared" si="1"/>
        <v>5</v>
      </c>
      <c r="G20" s="145">
        <f t="shared" si="2"/>
        <v>5</v>
      </c>
    </row>
    <row r="21" spans="1:7" ht="13.5">
      <c r="A21" s="101">
        <v>16</v>
      </c>
      <c r="B21" s="102" t="s">
        <v>247</v>
      </c>
      <c r="C21" s="23" t="s">
        <v>121</v>
      </c>
      <c r="D21" s="103">
        <v>32264</v>
      </c>
      <c r="E21" s="147">
        <f t="shared" si="0"/>
        <v>25</v>
      </c>
      <c r="F21" s="1">
        <f t="shared" si="1"/>
        <v>4.8</v>
      </c>
      <c r="G21" s="145">
        <f t="shared" si="2"/>
        <v>4</v>
      </c>
    </row>
    <row r="22" spans="1:7" ht="13.5">
      <c r="A22" s="101">
        <v>17</v>
      </c>
      <c r="B22" s="102" t="s">
        <v>248</v>
      </c>
      <c r="C22" s="23" t="s">
        <v>21</v>
      </c>
      <c r="D22" s="103" t="s">
        <v>142</v>
      </c>
      <c r="E22" s="147">
        <f t="shared" si="0"/>
        <v>21</v>
      </c>
      <c r="F22" s="1">
        <f t="shared" si="1"/>
        <v>4</v>
      </c>
      <c r="G22" s="145">
        <f t="shared" si="2"/>
        <v>4</v>
      </c>
    </row>
    <row r="23" spans="1:7" ht="13.5">
      <c r="A23" s="101">
        <v>18</v>
      </c>
      <c r="B23" s="102" t="s">
        <v>249</v>
      </c>
      <c r="C23" s="23" t="s">
        <v>17</v>
      </c>
      <c r="D23" s="103" t="s">
        <v>143</v>
      </c>
      <c r="E23" s="147">
        <f t="shared" si="0"/>
        <v>23</v>
      </c>
      <c r="F23" s="1">
        <f t="shared" si="1"/>
        <v>4.4</v>
      </c>
      <c r="G23" s="145">
        <f t="shared" si="2"/>
        <v>4</v>
      </c>
    </row>
    <row r="24" spans="1:7" ht="13.5">
      <c r="A24" s="101">
        <v>19</v>
      </c>
      <c r="B24" s="102" t="s">
        <v>250</v>
      </c>
      <c r="C24" s="23" t="s">
        <v>22</v>
      </c>
      <c r="D24" s="103">
        <v>36312</v>
      </c>
      <c r="E24" s="147">
        <f t="shared" si="0"/>
        <v>14</v>
      </c>
      <c r="F24" s="1">
        <f t="shared" si="1"/>
        <v>2.6</v>
      </c>
      <c r="G24" s="145">
        <f t="shared" si="2"/>
        <v>2</v>
      </c>
    </row>
    <row r="25" spans="1:7" ht="13.5">
      <c r="A25" s="101">
        <v>20</v>
      </c>
      <c r="B25" s="102" t="s">
        <v>251</v>
      </c>
      <c r="C25" s="23" t="s">
        <v>17</v>
      </c>
      <c r="D25" s="103">
        <v>33329</v>
      </c>
      <c r="E25" s="147">
        <f t="shared" si="0"/>
        <v>23</v>
      </c>
      <c r="F25" s="1">
        <f t="shared" si="1"/>
        <v>4.4</v>
      </c>
      <c r="G25" s="145">
        <f t="shared" si="2"/>
        <v>4</v>
      </c>
    </row>
    <row r="26" spans="1:7" ht="13.5">
      <c r="A26" s="101">
        <v>21</v>
      </c>
      <c r="B26" s="102" t="s">
        <v>252</v>
      </c>
      <c r="C26" s="23" t="s">
        <v>122</v>
      </c>
      <c r="D26" s="103">
        <v>32599</v>
      </c>
      <c r="E26" s="147">
        <f t="shared" si="0"/>
        <v>25</v>
      </c>
      <c r="F26" s="1">
        <f t="shared" si="1"/>
        <v>4.8</v>
      </c>
      <c r="G26" s="145">
        <f t="shared" si="2"/>
        <v>4</v>
      </c>
    </row>
    <row r="27" spans="1:7" ht="13.5">
      <c r="A27" s="101">
        <v>22</v>
      </c>
      <c r="B27" s="102" t="s">
        <v>23</v>
      </c>
      <c r="C27" s="23" t="s">
        <v>24</v>
      </c>
      <c r="D27" s="103">
        <v>34516</v>
      </c>
      <c r="E27" s="147">
        <f t="shared" si="0"/>
        <v>19</v>
      </c>
      <c r="F27" s="1">
        <f t="shared" si="1"/>
        <v>3.6</v>
      </c>
      <c r="G27" s="145">
        <f t="shared" si="2"/>
        <v>3</v>
      </c>
    </row>
    <row r="28" spans="1:7" ht="13.5">
      <c r="A28" s="101">
        <v>23</v>
      </c>
      <c r="B28" s="102" t="s">
        <v>25</v>
      </c>
      <c r="C28" s="23" t="s">
        <v>26</v>
      </c>
      <c r="D28" s="103" t="s">
        <v>144</v>
      </c>
      <c r="E28" s="147">
        <f t="shared" si="0"/>
        <v>35</v>
      </c>
      <c r="F28" s="1">
        <f t="shared" si="1"/>
        <v>6.8</v>
      </c>
      <c r="G28" s="145">
        <f t="shared" si="2"/>
        <v>6</v>
      </c>
    </row>
    <row r="29" spans="1:7" ht="13.5">
      <c r="A29" s="101">
        <v>24</v>
      </c>
      <c r="B29" s="102" t="s">
        <v>123</v>
      </c>
      <c r="C29" s="23" t="s">
        <v>124</v>
      </c>
      <c r="D29" s="103">
        <v>30195</v>
      </c>
      <c r="E29" s="147">
        <f t="shared" si="0"/>
        <v>31</v>
      </c>
      <c r="F29" s="1">
        <f t="shared" si="1"/>
        <v>6</v>
      </c>
      <c r="G29" s="145">
        <f t="shared" si="2"/>
        <v>6</v>
      </c>
    </row>
    <row r="30" spans="1:7" ht="13.5">
      <c r="A30" s="101">
        <v>25</v>
      </c>
      <c r="B30" s="102" t="s">
        <v>253</v>
      </c>
      <c r="C30" s="23" t="s">
        <v>27</v>
      </c>
      <c r="D30" s="103" t="s">
        <v>145</v>
      </c>
      <c r="E30" s="147" t="e">
        <f t="shared" si="0"/>
        <v>#VALUE!</v>
      </c>
      <c r="F30" s="1" t="e">
        <f t="shared" si="1"/>
        <v>#VALUE!</v>
      </c>
      <c r="G30" s="145" t="e">
        <f t="shared" si="2"/>
        <v>#VALUE!</v>
      </c>
    </row>
    <row r="31" spans="1:7" ht="13.5">
      <c r="A31" s="101">
        <v>27</v>
      </c>
      <c r="B31" s="102" t="s">
        <v>235</v>
      </c>
      <c r="C31" s="23" t="s">
        <v>28</v>
      </c>
      <c r="D31" s="103">
        <v>27851</v>
      </c>
      <c r="E31" s="147">
        <f t="shared" si="0"/>
        <v>38</v>
      </c>
      <c r="F31" s="1">
        <f t="shared" si="1"/>
        <v>7.4</v>
      </c>
      <c r="G31" s="145">
        <f t="shared" si="2"/>
        <v>7</v>
      </c>
    </row>
    <row r="32" spans="1:7" ht="13.5">
      <c r="A32" s="101">
        <v>26</v>
      </c>
      <c r="B32" s="102" t="s">
        <v>71</v>
      </c>
      <c r="C32" s="23" t="s">
        <v>125</v>
      </c>
      <c r="D32" s="103">
        <v>27364</v>
      </c>
      <c r="E32" s="147">
        <f t="shared" si="0"/>
        <v>39</v>
      </c>
      <c r="F32" s="1">
        <f t="shared" si="1"/>
        <v>7.6</v>
      </c>
      <c r="G32" s="145">
        <f t="shared" si="2"/>
        <v>7</v>
      </c>
    </row>
    <row r="33" spans="1:7" ht="13.5">
      <c r="A33" s="101">
        <v>28</v>
      </c>
      <c r="B33" s="102" t="s">
        <v>254</v>
      </c>
      <c r="C33" s="23" t="s">
        <v>30</v>
      </c>
      <c r="D33" s="103">
        <v>32721</v>
      </c>
      <c r="E33" s="147">
        <f t="shared" si="0"/>
        <v>24</v>
      </c>
      <c r="F33" s="1">
        <f t="shared" si="1"/>
        <v>4.6</v>
      </c>
      <c r="G33" s="145">
        <f t="shared" si="2"/>
        <v>4</v>
      </c>
    </row>
    <row r="34" spans="1:7" ht="13.5">
      <c r="A34" s="101">
        <v>29</v>
      </c>
      <c r="B34" s="102" t="s">
        <v>255</v>
      </c>
      <c r="C34" s="23" t="s">
        <v>147</v>
      </c>
      <c r="D34" s="103">
        <v>39083</v>
      </c>
      <c r="E34" s="147">
        <f t="shared" si="0"/>
        <v>7</v>
      </c>
      <c r="F34" s="1">
        <f t="shared" si="1"/>
        <v>1.2</v>
      </c>
      <c r="G34" s="145">
        <v>1</v>
      </c>
    </row>
    <row r="35" spans="1:7" ht="13.5">
      <c r="A35" s="101">
        <v>30</v>
      </c>
      <c r="B35" s="102" t="s">
        <v>31</v>
      </c>
      <c r="C35" s="23" t="s">
        <v>32</v>
      </c>
      <c r="D35" s="103" t="s">
        <v>148</v>
      </c>
      <c r="E35" s="147">
        <f t="shared" si="0"/>
        <v>23</v>
      </c>
      <c r="F35" s="1">
        <f t="shared" si="1"/>
        <v>4.4</v>
      </c>
      <c r="G35" s="145">
        <f t="shared" si="2"/>
        <v>4</v>
      </c>
    </row>
    <row r="36" spans="1:7" ht="13.5">
      <c r="A36" s="101">
        <v>31</v>
      </c>
      <c r="B36" s="102" t="s">
        <v>238</v>
      </c>
      <c r="C36" s="16" t="s">
        <v>259</v>
      </c>
      <c r="D36" s="103" t="s">
        <v>211</v>
      </c>
      <c r="E36" s="147" t="e">
        <f t="shared" si="0"/>
        <v>#VALUE!</v>
      </c>
      <c r="F36" s="1" t="e">
        <f t="shared" si="1"/>
        <v>#VALUE!</v>
      </c>
      <c r="G36" s="145" t="e">
        <f t="shared" si="2"/>
        <v>#VALUE!</v>
      </c>
    </row>
    <row r="37" spans="1:7" ht="13.5">
      <c r="A37" s="101">
        <v>32</v>
      </c>
      <c r="B37" s="102" t="s">
        <v>256</v>
      </c>
      <c r="C37" s="23" t="s">
        <v>29</v>
      </c>
      <c r="D37" s="103" t="s">
        <v>146</v>
      </c>
      <c r="E37" s="147">
        <f t="shared" si="0"/>
        <v>30</v>
      </c>
      <c r="F37" s="1">
        <f t="shared" si="1"/>
        <v>5.8</v>
      </c>
      <c r="G37" s="145">
        <f t="shared" si="2"/>
        <v>5</v>
      </c>
    </row>
    <row r="38" spans="1:7" ht="13.5">
      <c r="A38" s="101">
        <v>33</v>
      </c>
      <c r="B38" s="102" t="s">
        <v>68</v>
      </c>
      <c r="C38" s="23" t="s">
        <v>33</v>
      </c>
      <c r="D38" s="103" t="s">
        <v>150</v>
      </c>
      <c r="E38" s="147">
        <f t="shared" si="0"/>
        <v>27</v>
      </c>
      <c r="F38" s="1">
        <f t="shared" si="1"/>
        <v>5.2</v>
      </c>
      <c r="G38" s="145">
        <f t="shared" si="2"/>
        <v>5</v>
      </c>
    </row>
    <row r="39" spans="1:7" ht="13.5">
      <c r="A39" s="101">
        <v>34</v>
      </c>
      <c r="B39" s="102" t="s">
        <v>257</v>
      </c>
      <c r="C39" s="23" t="s">
        <v>215</v>
      </c>
      <c r="D39" s="103" t="s">
        <v>211</v>
      </c>
      <c r="E39" s="147" t="e">
        <f t="shared" si="0"/>
        <v>#VALUE!</v>
      </c>
      <c r="F39" s="1" t="e">
        <f t="shared" si="1"/>
        <v>#VALUE!</v>
      </c>
      <c r="G39" s="145" t="e">
        <f t="shared" si="2"/>
        <v>#VALUE!</v>
      </c>
    </row>
    <row r="40" spans="1:7" ht="13.5">
      <c r="A40" s="101">
        <v>35</v>
      </c>
      <c r="B40" s="102" t="s">
        <v>258</v>
      </c>
      <c r="C40" s="23" t="s">
        <v>217</v>
      </c>
      <c r="D40" s="103" t="s">
        <v>151</v>
      </c>
      <c r="E40" s="147">
        <f t="shared" si="0"/>
        <v>32</v>
      </c>
      <c r="F40" s="1">
        <f t="shared" si="1"/>
        <v>6.2</v>
      </c>
      <c r="G40" s="145">
        <f t="shared" si="2"/>
        <v>6</v>
      </c>
    </row>
    <row r="41" spans="1:7" ht="15" customHeight="1">
      <c r="A41" s="101">
        <v>36</v>
      </c>
      <c r="B41" s="105" t="s">
        <v>260</v>
      </c>
      <c r="C41" s="23" t="s">
        <v>263</v>
      </c>
      <c r="D41" s="103">
        <v>32964</v>
      </c>
      <c r="E41" s="147">
        <f t="shared" si="0"/>
        <v>24</v>
      </c>
      <c r="F41" s="1">
        <f t="shared" si="1"/>
        <v>4.6</v>
      </c>
      <c r="G41" s="145">
        <f t="shared" si="2"/>
        <v>4</v>
      </c>
    </row>
    <row r="42" spans="1:7" ht="14.25" thickBot="1">
      <c r="A42" s="106">
        <v>37</v>
      </c>
      <c r="B42" s="107"/>
      <c r="C42" s="108"/>
      <c r="D42" s="109"/>
      <c r="E42" s="147"/>
      <c r="F42" s="1">
        <f t="shared" si="1"/>
        <v>-0.2</v>
      </c>
      <c r="G42" s="145">
        <f t="shared" si="2"/>
        <v>-1</v>
      </c>
    </row>
    <row r="43" spans="6:7" ht="13.5">
      <c r="F43" s="111"/>
      <c r="G43" s="111"/>
    </row>
    <row r="44" spans="3:5" ht="13.5">
      <c r="C44" s="112" t="s">
        <v>152</v>
      </c>
      <c r="D44" s="112"/>
      <c r="E44" s="112"/>
    </row>
    <row r="45" spans="3:5" ht="13.5" customHeight="1">
      <c r="C45" s="91" t="s">
        <v>153</v>
      </c>
      <c r="D45" s="91"/>
      <c r="E45" s="91"/>
    </row>
    <row r="48" spans="2:8" ht="13.5">
      <c r="B48" s="91" t="s">
        <v>154</v>
      </c>
      <c r="C48" s="91"/>
      <c r="D48" s="91"/>
      <c r="E48" s="91"/>
      <c r="F48" s="91"/>
      <c r="G48" s="91"/>
      <c r="H48" s="91"/>
    </row>
    <row r="49" spans="2:6" ht="13.5">
      <c r="B49" s="110" t="s">
        <v>126</v>
      </c>
      <c r="F49">
        <v>1</v>
      </c>
    </row>
    <row r="50" spans="2:6" ht="13.5">
      <c r="B50" s="110" t="s">
        <v>127</v>
      </c>
      <c r="D50" s="92"/>
      <c r="F50">
        <v>2</v>
      </c>
    </row>
    <row r="51" spans="2:6" ht="13.5">
      <c r="B51" s="110" t="s">
        <v>128</v>
      </c>
      <c r="D51" s="92"/>
      <c r="F51">
        <v>3</v>
      </c>
    </row>
    <row r="52" spans="2:6" ht="13.5">
      <c r="B52" s="110" t="s">
        <v>129</v>
      </c>
      <c r="D52" s="110"/>
      <c r="F52">
        <v>4</v>
      </c>
    </row>
    <row r="53" spans="2:6" ht="13.5">
      <c r="B53" s="110" t="s">
        <v>130</v>
      </c>
      <c r="D53" s="110"/>
      <c r="F53">
        <v>5</v>
      </c>
    </row>
    <row r="54" spans="2:6" ht="13.5">
      <c r="B54" s="110" t="s">
        <v>156</v>
      </c>
      <c r="D54" s="110"/>
      <c r="F54">
        <v>6</v>
      </c>
    </row>
    <row r="55" spans="2:6" ht="13.5">
      <c r="B55" s="110" t="s">
        <v>157</v>
      </c>
      <c r="D55" s="110"/>
      <c r="F55">
        <v>7</v>
      </c>
    </row>
    <row r="56" spans="2:6" ht="13.5">
      <c r="B56" s="110" t="s">
        <v>155</v>
      </c>
      <c r="F56">
        <v>8</v>
      </c>
    </row>
    <row r="57" ht="13.5">
      <c r="F57">
        <v>9</v>
      </c>
    </row>
    <row r="58" ht="13.5">
      <c r="F58">
        <v>10</v>
      </c>
    </row>
    <row r="59" spans="4:6" ht="13.5">
      <c r="D59" s="113"/>
      <c r="F59">
        <v>11</v>
      </c>
    </row>
    <row r="60" spans="4:6" ht="13.5">
      <c r="D60" s="92" t="s">
        <v>158</v>
      </c>
      <c r="F60">
        <v>12</v>
      </c>
    </row>
    <row r="61" spans="2:6" ht="13.5">
      <c r="B61" s="113">
        <v>25660</v>
      </c>
      <c r="C61" s="114">
        <f aca="true" t="shared" si="3" ref="C61:C92">B61</f>
        <v>25660</v>
      </c>
      <c r="D61">
        <f aca="true" t="shared" si="4" ref="D61:D92">DATEDIF(C61,$E$4,"Y")</f>
        <v>43</v>
      </c>
      <c r="F61">
        <v>13</v>
      </c>
    </row>
    <row r="62" spans="2:6" ht="13.5">
      <c r="B62" s="113">
        <v>26025</v>
      </c>
      <c r="C62" s="114">
        <f t="shared" si="3"/>
        <v>26025</v>
      </c>
      <c r="D62">
        <f t="shared" si="4"/>
        <v>42</v>
      </c>
      <c r="F62">
        <v>14</v>
      </c>
    </row>
    <row r="63" spans="2:6" ht="13.5">
      <c r="B63" s="113">
        <v>26391</v>
      </c>
      <c r="C63" s="114">
        <f t="shared" si="3"/>
        <v>26391</v>
      </c>
      <c r="D63">
        <f t="shared" si="4"/>
        <v>41</v>
      </c>
      <c r="F63">
        <v>15</v>
      </c>
    </row>
    <row r="64" spans="2:6" ht="13.5">
      <c r="B64" s="113">
        <v>26756</v>
      </c>
      <c r="C64" s="114">
        <f t="shared" si="3"/>
        <v>26756</v>
      </c>
      <c r="D64">
        <f t="shared" si="4"/>
        <v>40</v>
      </c>
      <c r="F64">
        <v>16</v>
      </c>
    </row>
    <row r="65" spans="2:6" ht="13.5">
      <c r="B65" s="113">
        <v>27121</v>
      </c>
      <c r="C65" s="114">
        <f t="shared" si="3"/>
        <v>27121</v>
      </c>
      <c r="D65">
        <f t="shared" si="4"/>
        <v>39</v>
      </c>
      <c r="F65">
        <v>17</v>
      </c>
    </row>
    <row r="66" spans="2:6" ht="13.5">
      <c r="B66" s="113">
        <v>27486</v>
      </c>
      <c r="C66" s="114">
        <f t="shared" si="3"/>
        <v>27486</v>
      </c>
      <c r="D66">
        <f t="shared" si="4"/>
        <v>38</v>
      </c>
      <c r="F66">
        <v>18</v>
      </c>
    </row>
    <row r="67" spans="2:6" ht="13.5">
      <c r="B67" s="113">
        <v>27852</v>
      </c>
      <c r="C67" s="114">
        <f t="shared" si="3"/>
        <v>27852</v>
      </c>
      <c r="D67">
        <f t="shared" si="4"/>
        <v>37</v>
      </c>
      <c r="F67">
        <v>19</v>
      </c>
    </row>
    <row r="68" spans="2:6" ht="13.5">
      <c r="B68" s="113">
        <v>28217</v>
      </c>
      <c r="C68" s="114">
        <f t="shared" si="3"/>
        <v>28217</v>
      </c>
      <c r="D68">
        <f t="shared" si="4"/>
        <v>36</v>
      </c>
      <c r="F68">
        <v>20</v>
      </c>
    </row>
    <row r="69" spans="2:6" ht="13.5">
      <c r="B69" s="113">
        <v>28582</v>
      </c>
      <c r="C69" s="114">
        <f t="shared" si="3"/>
        <v>28582</v>
      </c>
      <c r="D69">
        <f t="shared" si="4"/>
        <v>35</v>
      </c>
      <c r="F69">
        <v>21</v>
      </c>
    </row>
    <row r="70" spans="2:6" ht="13.5">
      <c r="B70" s="113">
        <v>28947</v>
      </c>
      <c r="C70" s="114">
        <f t="shared" si="3"/>
        <v>28947</v>
      </c>
      <c r="D70">
        <f t="shared" si="4"/>
        <v>34</v>
      </c>
      <c r="F70">
        <v>22</v>
      </c>
    </row>
    <row r="71" spans="2:6" ht="13.5">
      <c r="B71" s="113">
        <v>29313</v>
      </c>
      <c r="C71" s="114">
        <f t="shared" si="3"/>
        <v>29313</v>
      </c>
      <c r="D71">
        <f t="shared" si="4"/>
        <v>33</v>
      </c>
      <c r="F71">
        <v>23</v>
      </c>
    </row>
    <row r="72" spans="2:6" ht="13.5">
      <c r="B72" s="113">
        <v>29678</v>
      </c>
      <c r="C72" s="114">
        <f t="shared" si="3"/>
        <v>29678</v>
      </c>
      <c r="D72">
        <f t="shared" si="4"/>
        <v>32</v>
      </c>
      <c r="F72">
        <v>24</v>
      </c>
    </row>
    <row r="73" spans="2:6" ht="13.5">
      <c r="B73" s="113">
        <v>30043</v>
      </c>
      <c r="C73" s="114">
        <f t="shared" si="3"/>
        <v>30043</v>
      </c>
      <c r="D73">
        <f t="shared" si="4"/>
        <v>31</v>
      </c>
      <c r="F73">
        <v>25</v>
      </c>
    </row>
    <row r="74" spans="2:6" ht="13.5">
      <c r="B74" s="113">
        <v>30408</v>
      </c>
      <c r="C74" s="114">
        <f t="shared" si="3"/>
        <v>30408</v>
      </c>
      <c r="D74">
        <f t="shared" si="4"/>
        <v>30</v>
      </c>
      <c r="F74">
        <v>26</v>
      </c>
    </row>
    <row r="75" spans="2:6" ht="13.5">
      <c r="B75" s="113">
        <v>30774</v>
      </c>
      <c r="C75" s="114">
        <f t="shared" si="3"/>
        <v>30774</v>
      </c>
      <c r="D75">
        <f t="shared" si="4"/>
        <v>29</v>
      </c>
      <c r="F75">
        <v>27</v>
      </c>
    </row>
    <row r="76" spans="2:6" ht="13.5">
      <c r="B76" s="113">
        <v>31139</v>
      </c>
      <c r="C76" s="114">
        <f t="shared" si="3"/>
        <v>31139</v>
      </c>
      <c r="D76">
        <f t="shared" si="4"/>
        <v>28</v>
      </c>
      <c r="F76">
        <v>28</v>
      </c>
    </row>
    <row r="77" spans="2:6" ht="13.5">
      <c r="B77" s="113">
        <v>31504</v>
      </c>
      <c r="C77" s="114">
        <f t="shared" si="3"/>
        <v>31504</v>
      </c>
      <c r="D77">
        <f t="shared" si="4"/>
        <v>27</v>
      </c>
      <c r="F77">
        <v>29</v>
      </c>
    </row>
    <row r="78" spans="2:6" ht="13.5">
      <c r="B78" s="113">
        <v>31869</v>
      </c>
      <c r="C78" s="114">
        <f t="shared" si="3"/>
        <v>31869</v>
      </c>
      <c r="D78">
        <f t="shared" si="4"/>
        <v>26</v>
      </c>
      <c r="F78">
        <v>30</v>
      </c>
    </row>
    <row r="79" spans="2:6" ht="13.5">
      <c r="B79" s="113">
        <v>32235</v>
      </c>
      <c r="C79" s="114">
        <f t="shared" si="3"/>
        <v>32235</v>
      </c>
      <c r="D79">
        <f t="shared" si="4"/>
        <v>25</v>
      </c>
      <c r="F79">
        <v>31</v>
      </c>
    </row>
    <row r="80" spans="2:6" ht="13.5">
      <c r="B80" s="113">
        <v>32600</v>
      </c>
      <c r="C80" s="114">
        <f t="shared" si="3"/>
        <v>32600</v>
      </c>
      <c r="D80">
        <f t="shared" si="4"/>
        <v>24</v>
      </c>
      <c r="F80">
        <v>32</v>
      </c>
    </row>
    <row r="81" spans="2:6" ht="13.5">
      <c r="B81" s="113">
        <v>32965</v>
      </c>
      <c r="C81" s="114">
        <f t="shared" si="3"/>
        <v>32965</v>
      </c>
      <c r="D81">
        <f t="shared" si="4"/>
        <v>23</v>
      </c>
      <c r="F81">
        <v>33</v>
      </c>
    </row>
    <row r="82" spans="2:6" ht="13.5">
      <c r="B82" s="113">
        <v>33330</v>
      </c>
      <c r="C82" s="114">
        <f t="shared" si="3"/>
        <v>33330</v>
      </c>
      <c r="D82">
        <f t="shared" si="4"/>
        <v>22</v>
      </c>
      <c r="F82">
        <v>34</v>
      </c>
    </row>
    <row r="83" spans="2:6" ht="13.5">
      <c r="B83" s="113">
        <v>33696</v>
      </c>
      <c r="C83" s="114">
        <f t="shared" si="3"/>
        <v>33696</v>
      </c>
      <c r="D83">
        <f t="shared" si="4"/>
        <v>21</v>
      </c>
      <c r="F83">
        <v>35</v>
      </c>
    </row>
    <row r="84" spans="2:6" ht="13.5">
      <c r="B84" s="113">
        <v>34061</v>
      </c>
      <c r="C84" s="114">
        <f t="shared" si="3"/>
        <v>34061</v>
      </c>
      <c r="D84">
        <f t="shared" si="4"/>
        <v>20</v>
      </c>
      <c r="F84">
        <v>36</v>
      </c>
    </row>
    <row r="85" spans="2:6" ht="13.5">
      <c r="B85" s="113">
        <v>34426</v>
      </c>
      <c r="C85" s="114">
        <f t="shared" si="3"/>
        <v>34426</v>
      </c>
      <c r="D85">
        <f t="shared" si="4"/>
        <v>19</v>
      </c>
      <c r="F85">
        <v>37</v>
      </c>
    </row>
    <row r="86" spans="2:6" ht="13.5">
      <c r="B86" s="113">
        <v>34791</v>
      </c>
      <c r="C86" s="114">
        <f t="shared" si="3"/>
        <v>34791</v>
      </c>
      <c r="D86">
        <f t="shared" si="4"/>
        <v>18</v>
      </c>
      <c r="F86">
        <v>38</v>
      </c>
    </row>
    <row r="87" spans="2:6" ht="13.5">
      <c r="B87" s="113">
        <v>35157</v>
      </c>
      <c r="C87" s="114">
        <f t="shared" si="3"/>
        <v>35157</v>
      </c>
      <c r="D87">
        <f t="shared" si="4"/>
        <v>17</v>
      </c>
      <c r="F87">
        <v>39</v>
      </c>
    </row>
    <row r="88" spans="2:6" ht="13.5">
      <c r="B88" s="113">
        <v>35522</v>
      </c>
      <c r="C88" s="114">
        <f t="shared" si="3"/>
        <v>35522</v>
      </c>
      <c r="D88">
        <f t="shared" si="4"/>
        <v>16</v>
      </c>
      <c r="F88">
        <v>40</v>
      </c>
    </row>
    <row r="89" spans="2:4" ht="13.5">
      <c r="B89" s="113">
        <v>35887</v>
      </c>
      <c r="C89" s="114">
        <f t="shared" si="3"/>
        <v>35887</v>
      </c>
      <c r="D89">
        <f t="shared" si="4"/>
        <v>15</v>
      </c>
    </row>
    <row r="90" spans="2:4" ht="13.5">
      <c r="B90" s="113">
        <v>36252</v>
      </c>
      <c r="C90" s="114">
        <f t="shared" si="3"/>
        <v>36252</v>
      </c>
      <c r="D90">
        <f t="shared" si="4"/>
        <v>14</v>
      </c>
    </row>
    <row r="91" spans="2:4" ht="13.5">
      <c r="B91" s="113">
        <v>36618</v>
      </c>
      <c r="C91" s="114">
        <f t="shared" si="3"/>
        <v>36618</v>
      </c>
      <c r="D91">
        <f t="shared" si="4"/>
        <v>13</v>
      </c>
    </row>
    <row r="92" spans="2:4" ht="13.5">
      <c r="B92" s="113">
        <v>36983</v>
      </c>
      <c r="C92" s="114">
        <f t="shared" si="3"/>
        <v>36983</v>
      </c>
      <c r="D92">
        <f t="shared" si="4"/>
        <v>12</v>
      </c>
    </row>
    <row r="93" spans="2:4" ht="13.5">
      <c r="B93" s="113">
        <v>37348</v>
      </c>
      <c r="C93" s="114">
        <f aca="true" t="shared" si="5" ref="C93:C121">B93</f>
        <v>37348</v>
      </c>
      <c r="D93">
        <f aca="true" t="shared" si="6" ref="D93:D121">DATEDIF(C93,$E$4,"Y")</f>
        <v>11</v>
      </c>
    </row>
    <row r="94" spans="2:4" ht="13.5">
      <c r="B94" s="113">
        <v>37713</v>
      </c>
      <c r="C94" s="114">
        <f t="shared" si="5"/>
        <v>37713</v>
      </c>
      <c r="D94">
        <f t="shared" si="6"/>
        <v>10</v>
      </c>
    </row>
    <row r="95" spans="2:4" ht="13.5">
      <c r="B95" s="113">
        <v>38079</v>
      </c>
      <c r="C95" s="114">
        <f t="shared" si="5"/>
        <v>38079</v>
      </c>
      <c r="D95">
        <f t="shared" si="6"/>
        <v>9</v>
      </c>
    </row>
    <row r="96" spans="2:4" ht="13.5">
      <c r="B96" s="113">
        <v>38444</v>
      </c>
      <c r="C96" s="114">
        <f t="shared" si="5"/>
        <v>38444</v>
      </c>
      <c r="D96">
        <f t="shared" si="6"/>
        <v>8</v>
      </c>
    </row>
    <row r="97" spans="2:4" ht="13.5">
      <c r="B97" s="113">
        <v>38809</v>
      </c>
      <c r="C97" s="114">
        <f t="shared" si="5"/>
        <v>38809</v>
      </c>
      <c r="D97">
        <f t="shared" si="6"/>
        <v>7</v>
      </c>
    </row>
    <row r="98" spans="2:4" ht="13.5">
      <c r="B98" s="113">
        <v>39174</v>
      </c>
      <c r="C98" s="114">
        <f t="shared" si="5"/>
        <v>39174</v>
      </c>
      <c r="D98">
        <f t="shared" si="6"/>
        <v>6</v>
      </c>
    </row>
    <row r="99" spans="2:4" ht="13.5">
      <c r="B99" s="113">
        <v>39540</v>
      </c>
      <c r="C99" s="114">
        <f t="shared" si="5"/>
        <v>39540</v>
      </c>
      <c r="D99">
        <f t="shared" si="6"/>
        <v>5</v>
      </c>
    </row>
    <row r="100" spans="2:4" ht="13.5">
      <c r="B100" s="113">
        <v>39905</v>
      </c>
      <c r="C100" s="114">
        <f t="shared" si="5"/>
        <v>39905</v>
      </c>
      <c r="D100">
        <f t="shared" si="6"/>
        <v>4</v>
      </c>
    </row>
    <row r="101" spans="2:4" ht="13.5">
      <c r="B101" s="113">
        <v>40270</v>
      </c>
      <c r="C101" s="114">
        <f t="shared" si="5"/>
        <v>40270</v>
      </c>
      <c r="D101">
        <f t="shared" si="6"/>
        <v>3</v>
      </c>
    </row>
    <row r="102" spans="2:4" ht="13.5">
      <c r="B102" s="113">
        <v>40635</v>
      </c>
      <c r="C102" s="114">
        <f t="shared" si="5"/>
        <v>40635</v>
      </c>
      <c r="D102">
        <f t="shared" si="6"/>
        <v>2</v>
      </c>
    </row>
    <row r="103" spans="2:4" ht="13.5">
      <c r="B103" s="113">
        <v>41001</v>
      </c>
      <c r="C103" s="114">
        <f t="shared" si="5"/>
        <v>41001</v>
      </c>
      <c r="D103">
        <f t="shared" si="6"/>
        <v>1</v>
      </c>
    </row>
    <row r="104" spans="2:4" ht="13.5">
      <c r="B104" s="113">
        <v>41366</v>
      </c>
      <c r="C104" s="114">
        <f t="shared" si="5"/>
        <v>41366</v>
      </c>
      <c r="D104">
        <f t="shared" si="6"/>
        <v>0</v>
      </c>
    </row>
    <row r="105" spans="2:4" ht="13.5">
      <c r="B105" s="113">
        <v>41731</v>
      </c>
      <c r="C105" s="114">
        <f t="shared" si="5"/>
        <v>41731</v>
      </c>
      <c r="D105" t="e">
        <f t="shared" si="6"/>
        <v>#NUM!</v>
      </c>
    </row>
    <row r="106" spans="2:4" ht="13.5">
      <c r="B106" s="113">
        <v>42096</v>
      </c>
      <c r="C106" s="114">
        <f t="shared" si="5"/>
        <v>42096</v>
      </c>
      <c r="D106" t="e">
        <f t="shared" si="6"/>
        <v>#NUM!</v>
      </c>
    </row>
    <row r="107" spans="2:4" ht="13.5">
      <c r="B107" s="113">
        <v>42462</v>
      </c>
      <c r="C107" s="114">
        <f t="shared" si="5"/>
        <v>42462</v>
      </c>
      <c r="D107" t="e">
        <f t="shared" si="6"/>
        <v>#NUM!</v>
      </c>
    </row>
    <row r="108" spans="2:4" ht="13.5">
      <c r="B108" s="113">
        <v>42827</v>
      </c>
      <c r="C108" s="114">
        <f t="shared" si="5"/>
        <v>42827</v>
      </c>
      <c r="D108" t="e">
        <f t="shared" si="6"/>
        <v>#NUM!</v>
      </c>
    </row>
    <row r="109" spans="2:4" ht="13.5">
      <c r="B109" s="113">
        <v>43192</v>
      </c>
      <c r="C109" s="114">
        <f t="shared" si="5"/>
        <v>43192</v>
      </c>
      <c r="D109" t="e">
        <f t="shared" si="6"/>
        <v>#NUM!</v>
      </c>
    </row>
    <row r="110" spans="2:4" ht="13.5">
      <c r="B110" s="113">
        <v>43557</v>
      </c>
      <c r="C110" s="114">
        <f t="shared" si="5"/>
        <v>43557</v>
      </c>
      <c r="D110" t="e">
        <f t="shared" si="6"/>
        <v>#NUM!</v>
      </c>
    </row>
    <row r="111" spans="2:4" ht="13.5">
      <c r="B111" s="113">
        <v>43923</v>
      </c>
      <c r="C111" s="114">
        <f t="shared" si="5"/>
        <v>43923</v>
      </c>
      <c r="D111" t="e">
        <f t="shared" si="6"/>
        <v>#NUM!</v>
      </c>
    </row>
    <row r="112" spans="2:4" ht="13.5">
      <c r="B112" s="113">
        <v>44288</v>
      </c>
      <c r="C112" s="114">
        <f t="shared" si="5"/>
        <v>44288</v>
      </c>
      <c r="D112" t="e">
        <f t="shared" si="6"/>
        <v>#NUM!</v>
      </c>
    </row>
    <row r="113" spans="2:4" ht="13.5">
      <c r="B113" s="113">
        <v>44653</v>
      </c>
      <c r="C113" s="114">
        <f t="shared" si="5"/>
        <v>44653</v>
      </c>
      <c r="D113" t="e">
        <f t="shared" si="6"/>
        <v>#NUM!</v>
      </c>
    </row>
    <row r="114" spans="2:4" ht="13.5">
      <c r="B114" s="113">
        <v>45018</v>
      </c>
      <c r="C114" s="114">
        <f t="shared" si="5"/>
        <v>45018</v>
      </c>
      <c r="D114" t="e">
        <f t="shared" si="6"/>
        <v>#NUM!</v>
      </c>
    </row>
    <row r="115" spans="2:4" ht="13.5">
      <c r="B115" s="113">
        <v>45384</v>
      </c>
      <c r="C115" s="114">
        <f t="shared" si="5"/>
        <v>45384</v>
      </c>
      <c r="D115" t="e">
        <f t="shared" si="6"/>
        <v>#NUM!</v>
      </c>
    </row>
    <row r="116" spans="2:4" ht="13.5">
      <c r="B116" s="113">
        <v>45749</v>
      </c>
      <c r="C116" s="114">
        <f t="shared" si="5"/>
        <v>45749</v>
      </c>
      <c r="D116" t="e">
        <f t="shared" si="6"/>
        <v>#NUM!</v>
      </c>
    </row>
    <row r="117" spans="2:4" ht="13.5">
      <c r="B117" s="113">
        <v>46114</v>
      </c>
      <c r="C117" s="114">
        <f t="shared" si="5"/>
        <v>46114</v>
      </c>
      <c r="D117" t="e">
        <f t="shared" si="6"/>
        <v>#NUM!</v>
      </c>
    </row>
    <row r="118" spans="2:4" ht="13.5">
      <c r="B118" s="113">
        <v>46479</v>
      </c>
      <c r="C118" s="114">
        <f t="shared" si="5"/>
        <v>46479</v>
      </c>
      <c r="D118" t="e">
        <f t="shared" si="6"/>
        <v>#NUM!</v>
      </c>
    </row>
    <row r="119" spans="2:4" ht="13.5">
      <c r="B119" s="113">
        <v>46845</v>
      </c>
      <c r="C119" s="114">
        <f t="shared" si="5"/>
        <v>46845</v>
      </c>
      <c r="D119" t="e">
        <f t="shared" si="6"/>
        <v>#NUM!</v>
      </c>
    </row>
    <row r="120" spans="2:4" ht="13.5">
      <c r="B120" s="113">
        <v>47210</v>
      </c>
      <c r="C120" s="114">
        <f t="shared" si="5"/>
        <v>47210</v>
      </c>
      <c r="D120" t="e">
        <f t="shared" si="6"/>
        <v>#NUM!</v>
      </c>
    </row>
    <row r="121" spans="2:4" ht="13.5">
      <c r="B121" s="113">
        <v>47575</v>
      </c>
      <c r="C121" s="114">
        <f t="shared" si="5"/>
        <v>47575</v>
      </c>
      <c r="D121" t="e">
        <f t="shared" si="6"/>
        <v>#NUM!</v>
      </c>
    </row>
  </sheetData>
  <sheetProtection/>
  <mergeCells count="2">
    <mergeCell ref="A1:D1"/>
    <mergeCell ref="A4:C4"/>
  </mergeCells>
  <printOptions/>
  <pageMargins left="0.33" right="0.72" top="0.87" bottom="0.29" header="0.22" footer="0.19"/>
  <pageSetup blackAndWhite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oyc race</dc:creator>
  <cp:keywords/>
  <dc:description/>
  <cp:lastModifiedBy>OYCメンバー</cp:lastModifiedBy>
  <cp:lastPrinted>2012-03-05T02:59:12Z</cp:lastPrinted>
  <dcterms:created xsi:type="dcterms:W3CDTF">2010-04-13T00:33:50Z</dcterms:created>
  <dcterms:modified xsi:type="dcterms:W3CDTF">2014-09-21T06:25:11Z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