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45" windowHeight="11640" tabRatio="592" activeTab="1"/>
  </bookViews>
  <sheets>
    <sheet name="ﾚｰﾃｨﾝｸﾞ計算書 (TSF)" sheetId="1" r:id="rId1"/>
    <sheet name="レーティング計算書（OYC　Rating2013)" sheetId="2" r:id="rId2"/>
    <sheet name="YYC" sheetId="3" r:id="rId3"/>
    <sheet name="船齢計算書 " sheetId="4" r:id="rId4"/>
  </sheets>
  <definedNames>
    <definedName name="_xlnm.Print_Area" localSheetId="0">'ﾚｰﾃｨﾝｸﾞ計算書 (TSF)'!$A$1:$M$16</definedName>
    <definedName name="_xlnm.Print_Area" localSheetId="1">'レーティング計算書（OYC　Rating2013)'!$A$1:$Q$20</definedName>
    <definedName name="_xlnm.Print_Titles" localSheetId="0">'ﾚｰﾃｨﾝｸﾞ計算書 (TSF)'!$4:$4</definedName>
    <definedName name="_xlnm.Print_Titles" localSheetId="1">'レーティング計算書（OYC　Rating2013)'!$4:$4</definedName>
    <definedName name="_xlnm.Print_Titles" localSheetId="3">'船齢計算書 '!$5:$5</definedName>
  </definedNames>
  <calcPr fullCalcOnLoad="1"/>
</workbook>
</file>

<file path=xl/sharedStrings.xml><?xml version="1.0" encoding="utf-8"?>
<sst xmlns="http://schemas.openxmlformats.org/spreadsheetml/2006/main" count="305" uniqueCount="253">
  <si>
    <t>修正時間＝所要時間×TMF</t>
  </si>
  <si>
    <t>ｽﾀｰﾄ時間</t>
  </si>
  <si>
    <t>修正</t>
  </si>
  <si>
    <t>着順</t>
  </si>
  <si>
    <t>Name</t>
  </si>
  <si>
    <t>艇種</t>
  </si>
  <si>
    <t>ＧＴＡ</t>
  </si>
  <si>
    <t>ＴＭＦ</t>
  </si>
  <si>
    <t>所要時間</t>
  </si>
  <si>
    <t>修正時間</t>
  </si>
  <si>
    <t>せいりょうパラダイス</t>
  </si>
  <si>
    <t>sp-27ms(solid3p)</t>
  </si>
  <si>
    <t>ＩＳＥ-Ｖ</t>
  </si>
  <si>
    <t>yamaha-31s LTD</t>
  </si>
  <si>
    <t>st-27 P:B</t>
  </si>
  <si>
    <t>ＢＡＲＩＨＡＩ</t>
  </si>
  <si>
    <t>watanabe-33(solid3p)</t>
  </si>
  <si>
    <t>yamaha-31s</t>
  </si>
  <si>
    <t>J-BLOW</t>
  </si>
  <si>
    <t>swing-28 P:B</t>
  </si>
  <si>
    <t>yamaha-30cII sh</t>
  </si>
  <si>
    <t>J-35s</t>
  </si>
  <si>
    <t>fre-31</t>
  </si>
  <si>
    <t>MYMY</t>
  </si>
  <si>
    <t>yamaha-26c(solid2p)</t>
  </si>
  <si>
    <t>ESPERANZA-ＩＶ</t>
  </si>
  <si>
    <t>dp-33c(solid3p)</t>
  </si>
  <si>
    <t>dp-26(solid2p)</t>
  </si>
  <si>
    <t>canal-30(solid3p)</t>
  </si>
  <si>
    <t>yokoyama-30 P:B</t>
  </si>
  <si>
    <t>yokoyama-30sr P:B</t>
  </si>
  <si>
    <t>HIBISCUS-III</t>
  </si>
  <si>
    <t>swing-34</t>
  </si>
  <si>
    <t>nis-30(sold3p)</t>
  </si>
  <si>
    <t>Sail.No</t>
  </si>
  <si>
    <t>到着時間</t>
  </si>
  <si>
    <t>JST374</t>
  </si>
  <si>
    <t>yokoyama29</t>
  </si>
  <si>
    <t>風の如く</t>
  </si>
  <si>
    <t>2321</t>
  </si>
  <si>
    <t>3602</t>
  </si>
  <si>
    <t>3568</t>
  </si>
  <si>
    <t>3903</t>
  </si>
  <si>
    <t>0210</t>
  </si>
  <si>
    <t>yamaha30sⅡ</t>
  </si>
  <si>
    <t>波光</t>
  </si>
  <si>
    <t>美州</t>
  </si>
  <si>
    <t>3913</t>
  </si>
  <si>
    <t>志摩</t>
  </si>
  <si>
    <t>ＡＧＥ</t>
  </si>
  <si>
    <t>ﾌﾟﾛﾍﾟﾗ</t>
  </si>
  <si>
    <t>SAIL</t>
  </si>
  <si>
    <t>OYC-GTA</t>
  </si>
  <si>
    <t>OSＣ</t>
  </si>
  <si>
    <t>ＡＧＥ；～５年は０　６年～１０年は＋１％　１１年～１５年は＋２％　１６年～２０年は＋３％　２１年～２５年は＋４％　それ以降も５年ごとに＋１％づつ加算　</t>
  </si>
  <si>
    <t>プロペラ；フォールディングﾍﾟﾗは０％　ＳＯＬＩＤ（固定）２翼プロペラは＋３％　3翼ペラは＋５％</t>
  </si>
  <si>
    <t>ＳＡＩＬ；ハイテクセイルを使用する艇は－２％　スピンの無い艇は＋５％</t>
  </si>
  <si>
    <t>ＯＳＣ；レース艇は＋３％　Ｃ＆Ｒ艇は０％　クルージング艇は－３％　ロングキール艇・モーターセイラー等は－６％</t>
  </si>
  <si>
    <t>修正時間＝所要時間×TMF／（１－ＯＳＣ）</t>
  </si>
  <si>
    <t>Sail.No</t>
  </si>
  <si>
    <t>到着時間</t>
  </si>
  <si>
    <t>ハリマオ</t>
  </si>
  <si>
    <t>ブルー</t>
  </si>
  <si>
    <t>童夢</t>
  </si>
  <si>
    <t>艇名</t>
  </si>
  <si>
    <t>Sail.No</t>
  </si>
  <si>
    <t>略語解説</t>
  </si>
  <si>
    <t>ＤＮＣ</t>
  </si>
  <si>
    <t>スタートしなかった。スタートエリアに来なかった。</t>
  </si>
  <si>
    <t>ＤＮＳ</t>
  </si>
  <si>
    <t>スタートしなかった。（ＤＮＣとＯＣＳ以外）</t>
  </si>
  <si>
    <t>ＯＣＳ</t>
  </si>
  <si>
    <t>スタートしなかった。スタート信号のときにスタートラインのコースサイドにいてスタートしなかったか規則３０．１に違反した。</t>
  </si>
  <si>
    <t>規則３０．１・・・・ラウンド・アンド・エンド「２０１０年度ＯＹＣポイントレース帆走指示書」 ９.-８）参照</t>
  </si>
  <si>
    <t>ＺＦＰ</t>
  </si>
  <si>
    <t>規則３０．２に基づく２０％ペナルティー。</t>
  </si>
  <si>
    <t>ＢＦＤ</t>
  </si>
  <si>
    <t>規則３０．３に基づく失格。</t>
  </si>
  <si>
    <t>ＳＣＰ</t>
  </si>
  <si>
    <t>規則４４．３（ａ）に基づき、得点のペナルティーを履行した。</t>
  </si>
  <si>
    <t>ＤＮＦ</t>
  </si>
  <si>
    <t>フィニッシュしなかった。</t>
  </si>
  <si>
    <t>ＲＡＦ</t>
  </si>
  <si>
    <t>フィニッシュ後にリタイアした。</t>
  </si>
  <si>
    <t>ＤＳＱ</t>
  </si>
  <si>
    <t>失格。</t>
  </si>
  <si>
    <t>ＤＮＥ</t>
  </si>
  <si>
    <t>規則９０．３（ｂ）に基づく、除外できない失格。（ＤＧＭ以外）</t>
  </si>
  <si>
    <t>ＤＧＭ</t>
  </si>
  <si>
    <t>規則９０．４（ｂ）に基づく、除外できない重大な不正行為による失格。</t>
  </si>
  <si>
    <t>ＲＤＧ</t>
  </si>
  <si>
    <t>救済が与えられた。</t>
  </si>
  <si>
    <t>上記規則は　クラブハウスにある「セーリング競技規則　2009-2012」で確認ください。</t>
  </si>
  <si>
    <t>SEA HOURSE</t>
  </si>
  <si>
    <t>Yamaha31ex</t>
  </si>
  <si>
    <t>yokoyama29</t>
  </si>
  <si>
    <t>seam31II</t>
  </si>
  <si>
    <t>Frendship32α</t>
  </si>
  <si>
    <t>yamaha30sⅡ</t>
  </si>
  <si>
    <t>SATA III</t>
  </si>
  <si>
    <t>joylack26 P:B</t>
  </si>
  <si>
    <t>arpege30</t>
  </si>
  <si>
    <t>～５年は０</t>
  </si>
  <si>
    <t>６年～１０年は＋１％　</t>
  </si>
  <si>
    <t>１１年～１５年は＋２％</t>
  </si>
  <si>
    <t>１６年～２０年は＋３％</t>
  </si>
  <si>
    <t>２１年～２５年は＋４％</t>
  </si>
  <si>
    <t>基準日</t>
  </si>
  <si>
    <t>No.</t>
  </si>
  <si>
    <t>進水（建造）年月日</t>
  </si>
  <si>
    <t>年数</t>
  </si>
  <si>
    <t>1996/10</t>
  </si>
  <si>
    <t>1970/3</t>
  </si>
  <si>
    <t>arica27</t>
  </si>
  <si>
    <t>1987/4</t>
  </si>
  <si>
    <t>1991/7</t>
  </si>
  <si>
    <t>1988/4</t>
  </si>
  <si>
    <t>1986/4</t>
  </si>
  <si>
    <t>1993/3</t>
  </si>
  <si>
    <t>1991/4</t>
  </si>
  <si>
    <t>1978/11</t>
  </si>
  <si>
    <t>?</t>
  </si>
  <si>
    <t>1983/9</t>
  </si>
  <si>
    <t>dehlar34</t>
  </si>
  <si>
    <t>1991/1</t>
  </si>
  <si>
    <t>yamaha-26c(solid2p)</t>
  </si>
  <si>
    <t>1986/9</t>
  </si>
  <si>
    <t>1981/8</t>
  </si>
  <si>
    <t>船検証や輸入書類を詳しく読めば判明すると思いますが、あくまでその</t>
  </si>
  <si>
    <t>作業はオーナーに、調べてもらい自己申告が原則です。</t>
  </si>
  <si>
    <t>ＡＧＥ；　　　　それ以降も５年ごとに＋１％づつ加算　</t>
  </si>
  <si>
    <t>３６年～４０年は＋７％</t>
  </si>
  <si>
    <t>２６年～３０年は＋５％</t>
  </si>
  <si>
    <t>３１年～３５年は＋６％</t>
  </si>
  <si>
    <t>経過年数</t>
  </si>
  <si>
    <t>6484</t>
  </si>
  <si>
    <t>Frendship32α</t>
  </si>
  <si>
    <t>ＹＹＣ ２０1１年度レーティング（ＣＲ）</t>
  </si>
  <si>
    <t>弥次喜多</t>
  </si>
  <si>
    <t>ＪＰＮ5057</t>
  </si>
  <si>
    <t>エリオット935</t>
  </si>
  <si>
    <t>冨羊</t>
  </si>
  <si>
    <t>ＪＰＮ5677</t>
  </si>
  <si>
    <t>Ｊ/Ｖ9.6ＣＲ</t>
  </si>
  <si>
    <t>シルバーウエーブ</t>
  </si>
  <si>
    <t>（ＪＳＴ620）</t>
  </si>
  <si>
    <t>カンター30Ｃ</t>
  </si>
  <si>
    <t>ＪＰＮ4601</t>
  </si>
  <si>
    <t>スイング34</t>
  </si>
  <si>
    <t xml:space="preserve">赤とんぼ　Ⅲ </t>
  </si>
  <si>
    <t>ＪＰＮ5855</t>
  </si>
  <si>
    <t>ヤマハ31Ｓ</t>
  </si>
  <si>
    <t>Mrスターボード</t>
  </si>
  <si>
    <t>ＪＳＴ852</t>
  </si>
  <si>
    <t>ナイブ</t>
  </si>
  <si>
    <t>ＪＳＴ327</t>
  </si>
  <si>
    <t>メルゲス24</t>
  </si>
  <si>
    <t>ＪＳＴ623</t>
  </si>
  <si>
    <t>ヨコヤマ33</t>
  </si>
  <si>
    <t>ゴロンドミナス</t>
  </si>
  <si>
    <t>ＪＳＴ231</t>
  </si>
  <si>
    <t>ヨコヤマ32</t>
  </si>
  <si>
    <t>カレラ２９０</t>
  </si>
  <si>
    <t>べルーガ</t>
  </si>
  <si>
    <t>ＪＳＴ260</t>
  </si>
  <si>
    <t>ヤマハ30Ｓ</t>
  </si>
  <si>
    <t>ﾋﾟｰﾀｰﾊﾟﾝ</t>
  </si>
  <si>
    <t>ﾔﾏﾊ28</t>
  </si>
  <si>
    <t>波飛行</t>
  </si>
  <si>
    <t>------</t>
  </si>
  <si>
    <t>ヨコヤマ22</t>
  </si>
  <si>
    <t>ロードス</t>
  </si>
  <si>
    <t>ＪＳＴ943</t>
  </si>
  <si>
    <t>ヤマハ26S</t>
  </si>
  <si>
    <t>ミッキーマウス</t>
  </si>
  <si>
    <t>ＪＳＴ989</t>
  </si>
  <si>
    <t>ｷｬﾝﾃﾞｨ</t>
  </si>
  <si>
    <t>也保</t>
  </si>
  <si>
    <t>ＪＳＴ224</t>
  </si>
  <si>
    <t>ヤマハ26Ｃ</t>
  </si>
  <si>
    <t>スーパーウイング</t>
  </si>
  <si>
    <t>ＪＳＴ223</t>
  </si>
  <si>
    <t>ヤマハ25ＭＬ</t>
  </si>
  <si>
    <r>
      <t>O</t>
    </r>
    <r>
      <rPr>
        <sz val="11"/>
        <rFont val="ＭＳ Ｐゴシック"/>
        <family val="3"/>
      </rPr>
      <t>Z</t>
    </r>
  </si>
  <si>
    <r>
      <t>オークレット2</t>
    </r>
    <r>
      <rPr>
        <sz val="11"/>
        <rFont val="ＭＳ Ｐゴシック"/>
        <family val="3"/>
      </rPr>
      <t>6</t>
    </r>
  </si>
  <si>
    <t>カデット</t>
  </si>
  <si>
    <t>ＪＳＴ226</t>
  </si>
  <si>
    <t>ソレイル・ルボン</t>
  </si>
  <si>
    <t>ブルースター</t>
  </si>
  <si>
    <t>ｴｸﾒﾄﾞﾒｰﾙ26</t>
  </si>
  <si>
    <t>オリオン</t>
  </si>
  <si>
    <t>ＪＳＴ222</t>
  </si>
  <si>
    <t>ヤマハ25Ⅰ</t>
  </si>
  <si>
    <t>ｋｏｓｏｄｅ</t>
  </si>
  <si>
    <t>ＳＡＴＯ</t>
  </si>
  <si>
    <t>ヤマハ30ＳⅡ</t>
  </si>
  <si>
    <t>3954</t>
  </si>
  <si>
    <t>J-BLOW</t>
  </si>
  <si>
    <t>swing-28 P:B</t>
  </si>
  <si>
    <t>基準日を入力すると経年％が表示される→</t>
  </si>
  <si>
    <t>?</t>
  </si>
  <si>
    <t>BROWN SUGARⅡ</t>
  </si>
  <si>
    <t>SK25</t>
  </si>
  <si>
    <t>CC32</t>
  </si>
  <si>
    <t>tak-27(runner) P:B</t>
  </si>
  <si>
    <t>Dehler36SQ</t>
  </si>
  <si>
    <t>6363</t>
  </si>
  <si>
    <t>Only You-2</t>
  </si>
  <si>
    <t>QUERIDA</t>
  </si>
  <si>
    <t>ＭＩＳＴＲＡＬ Ⅳ</t>
  </si>
  <si>
    <t>白砂</t>
  </si>
  <si>
    <t>LUNA V</t>
  </si>
  <si>
    <t>アルバトロスⅡ</t>
  </si>
  <si>
    <t>シャチ二世</t>
  </si>
  <si>
    <t>CooCoo Six</t>
  </si>
  <si>
    <t>Carina</t>
  </si>
  <si>
    <t>ＰＥＲＶＥＲＴⅡ</t>
  </si>
  <si>
    <t>ぐらんめーる</t>
  </si>
  <si>
    <t>はやぶさ</t>
  </si>
  <si>
    <t>QUERIDA-ZERO</t>
  </si>
  <si>
    <t>Only You-2</t>
  </si>
  <si>
    <t>BROWN SUGARⅡ</t>
  </si>
  <si>
    <t>ＭＩＳＴＲＡＬ Ⅳ</t>
  </si>
  <si>
    <t>らくだ</t>
  </si>
  <si>
    <t>白砂</t>
  </si>
  <si>
    <t>ひねもすＩＶ</t>
  </si>
  <si>
    <t>ＣＡＲＥＳＳ-2</t>
  </si>
  <si>
    <t>QUERIDA</t>
  </si>
  <si>
    <t>LUNA V</t>
  </si>
  <si>
    <t>アルバトロスⅡ</t>
  </si>
  <si>
    <t>雲</t>
  </si>
  <si>
    <t>FORTE</t>
  </si>
  <si>
    <t>CooCoo Six</t>
  </si>
  <si>
    <t>ZIC ZACＩＩ</t>
  </si>
  <si>
    <t>SKY TIME</t>
  </si>
  <si>
    <t>ＰＥＲＶＥＲＴⅡ</t>
  </si>
  <si>
    <t>Cataｌina30</t>
  </si>
  <si>
    <t>コロ助</t>
  </si>
  <si>
    <t>2014/４/1現在の船齢調査結果</t>
  </si>
  <si>
    <t>AGE％</t>
  </si>
  <si>
    <t>レーティング計算表(OYC　Rating2014）</t>
  </si>
  <si>
    <t>レーティング計算表（CR98:東海ﾉﾝﾚｰﾃｨﾝｸﾞによるOYCｽﾎﾟｰﾂｶｯﾌﾟ2014）</t>
  </si>
  <si>
    <t>Cataｌina30</t>
  </si>
  <si>
    <t>DNF</t>
  </si>
  <si>
    <t>DNF</t>
  </si>
  <si>
    <t>サト（四日市艇）</t>
  </si>
  <si>
    <t>CooCoo SixとJ-BLOWは、ｺﾐｯﾃｨ　</t>
  </si>
  <si>
    <t>前艇との差</t>
  </si>
  <si>
    <t>１位との差</t>
  </si>
  <si>
    <t>-</t>
  </si>
  <si>
    <t>-</t>
  </si>
  <si>
    <t>※ｺﾐｯﾃｨ当番艇である”CooCoo Six”と”J-BLOW”は、ｺﾐｯﾃｨを行った後10分後にｽﾀｰﾄした。</t>
  </si>
  <si>
    <t>　上表中　これらの到着時間は実際の成績から10分を差し引いて掲載した。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</si>
</sst>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);[Red]\(0\)"/>
    <numFmt numFmtId="178" formatCode="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"/>
    <numFmt numFmtId="185" formatCode="h&quot;時&quot;mm&quot;分&quot;ss&quot;秒&quot;;@"/>
    <numFmt numFmtId="186" formatCode="[$-411]ge\.m\.d;@"/>
    <numFmt numFmtId="187" formatCode="mmm\-yyyy"/>
    <numFmt numFmtId="188" formatCode="0.000_ "/>
    <numFmt numFmtId="189" formatCode="##&quot;%&quot;"/>
    <numFmt numFmtId="190" formatCode="##&quot;年&quot;"/>
    <numFmt numFmtId="191" formatCode="##&quot;秒&quot;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Courier New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14" borderId="1" applyNumberFormat="0" applyAlignment="0" applyProtection="0"/>
    <xf numFmtId="0" fontId="18" fillId="10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2" fillId="0" borderId="3" applyNumberFormat="0" applyFill="0" applyAlignment="0" applyProtection="0"/>
    <xf numFmtId="0" fontId="17" fillId="17" borderId="0" applyNumberFormat="0" applyBorder="0" applyAlignment="0" applyProtection="0"/>
    <xf numFmtId="0" fontId="21" fillId="9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9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3" borderId="4" applyNumberFormat="0" applyAlignment="0" applyProtection="0"/>
    <xf numFmtId="0" fontId="2" fillId="0" borderId="0" applyNumberFormat="0" applyFill="0" applyBorder="0" applyAlignment="0" applyProtection="0"/>
    <xf numFmtId="0" fontId="16" fillId="7" borderId="0" applyNumberFormat="0" applyBorder="0" applyAlignment="0" applyProtection="0"/>
  </cellStyleXfs>
  <cellXfs count="159">
    <xf numFmtId="0" fontId="0" fillId="0" borderId="0" xfId="0" applyAlignment="1">
      <alignment/>
    </xf>
    <xf numFmtId="178" fontId="0" fillId="0" borderId="0" xfId="0" applyNumberFormat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right"/>
    </xf>
    <xf numFmtId="185" fontId="5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7" borderId="12" xfId="0" applyFill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4" borderId="17" xfId="0" applyFill="1" applyBorder="1" applyAlignment="1">
      <alignment/>
    </xf>
    <xf numFmtId="49" fontId="0" fillId="0" borderId="18" xfId="0" applyNumberFormat="1" applyBorder="1" applyAlignment="1">
      <alignment/>
    </xf>
    <xf numFmtId="0" fontId="0" fillId="7" borderId="17" xfId="0" applyFill="1" applyBorder="1" applyAlignment="1">
      <alignment/>
    </xf>
    <xf numFmtId="176" fontId="0" fillId="0" borderId="16" xfId="0" applyNumberFormat="1" applyBorder="1" applyAlignment="1">
      <alignment/>
    </xf>
    <xf numFmtId="185" fontId="0" fillId="0" borderId="17" xfId="0" applyNumberFormat="1" applyBorder="1" applyAlignment="1">
      <alignment horizontal="center"/>
    </xf>
    <xf numFmtId="178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7" borderId="15" xfId="0" applyFill="1" applyBorder="1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22" xfId="0" applyNumberFormat="1" applyBorder="1" applyAlignment="1">
      <alignment horizontal="center"/>
    </xf>
    <xf numFmtId="0" fontId="0" fillId="0" borderId="22" xfId="0" applyNumberFormat="1" applyBorder="1" applyAlignment="1">
      <alignment horizontal="right"/>
    </xf>
    <xf numFmtId="0" fontId="0" fillId="0" borderId="10" xfId="0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49" fontId="0" fillId="0" borderId="13" xfId="0" applyNumberFormat="1" applyBorder="1" applyAlignment="1">
      <alignment horizontal="center" shrinkToFit="1"/>
    </xf>
    <xf numFmtId="0" fontId="0" fillId="7" borderId="10" xfId="0" applyFill="1" applyBorder="1" applyAlignment="1">
      <alignment horizontal="center" shrinkToFit="1"/>
    </xf>
    <xf numFmtId="9" fontId="0" fillId="10" borderId="14" xfId="0" applyNumberFormat="1" applyFill="1" applyBorder="1" applyAlignment="1">
      <alignment horizontal="center" shrinkToFit="1"/>
    </xf>
    <xf numFmtId="9" fontId="0" fillId="0" borderId="14" xfId="0" applyNumberFormat="1" applyBorder="1" applyAlignment="1">
      <alignment horizontal="center" shrinkToFit="1"/>
    </xf>
    <xf numFmtId="9" fontId="0" fillId="4" borderId="11" xfId="0" applyNumberFormat="1" applyFill="1" applyBorder="1" applyAlignment="1">
      <alignment horizontal="center" shrinkToFit="1"/>
    </xf>
    <xf numFmtId="178" fontId="0" fillId="0" borderId="12" xfId="0" applyNumberFormat="1" applyBorder="1" applyAlignment="1">
      <alignment horizontal="center" shrinkToFit="1"/>
    </xf>
    <xf numFmtId="176" fontId="0" fillId="0" borderId="11" xfId="0" applyNumberFormat="1" applyBorder="1" applyAlignment="1">
      <alignment horizontal="center" shrinkToFit="1"/>
    </xf>
    <xf numFmtId="9" fontId="0" fillId="4" borderId="24" xfId="0" applyNumberFormat="1" applyFill="1" applyBorder="1" applyAlignment="1">
      <alignment horizontal="center" shrinkToFit="1"/>
    </xf>
    <xf numFmtId="177" fontId="0" fillId="0" borderId="25" xfId="0" applyNumberFormat="1" applyBorder="1" applyAlignment="1">
      <alignment horizontal="center" shrinkToFit="1"/>
    </xf>
    <xf numFmtId="178" fontId="0" fillId="0" borderId="14" xfId="0" applyNumberFormat="1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178" fontId="0" fillId="0" borderId="11" xfId="0" applyNumberFormat="1" applyBorder="1" applyAlignment="1">
      <alignment horizontal="center" shrinkToFit="1"/>
    </xf>
    <xf numFmtId="184" fontId="0" fillId="4" borderId="15" xfId="0" applyNumberFormat="1" applyFill="1" applyBorder="1" applyAlignment="1">
      <alignment/>
    </xf>
    <xf numFmtId="178" fontId="0" fillId="0" borderId="17" xfId="0" applyNumberFormat="1" applyBorder="1" applyAlignment="1">
      <alignment/>
    </xf>
    <xf numFmtId="9" fontId="0" fillId="10" borderId="19" xfId="0" applyNumberFormat="1" applyFill="1" applyBorder="1" applyAlignment="1">
      <alignment/>
    </xf>
    <xf numFmtId="9" fontId="0" fillId="0" borderId="19" xfId="0" applyNumberFormat="1" applyBorder="1" applyAlignment="1">
      <alignment/>
    </xf>
    <xf numFmtId="9" fontId="0" fillId="4" borderId="16" xfId="0" applyNumberFormat="1" applyFill="1" applyBorder="1" applyAlignment="1">
      <alignment/>
    </xf>
    <xf numFmtId="9" fontId="0" fillId="4" borderId="26" xfId="0" applyNumberFormat="1" applyFill="1" applyBorder="1" applyAlignment="1">
      <alignment/>
    </xf>
    <xf numFmtId="9" fontId="0" fillId="4" borderId="27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23" xfId="0" applyBorder="1" applyAlignment="1">
      <alignment/>
    </xf>
    <xf numFmtId="0" fontId="8" fillId="0" borderId="24" xfId="0" applyFont="1" applyBorder="1" applyAlignment="1">
      <alignment/>
    </xf>
    <xf numFmtId="56" fontId="5" fillId="0" borderId="0" xfId="0" applyNumberFormat="1" applyFont="1" applyAlignment="1">
      <alignment horizontal="right"/>
    </xf>
    <xf numFmtId="185" fontId="0" fillId="4" borderId="15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1" fillId="0" borderId="0" xfId="43" applyNumberFormat="1" applyAlignment="1" applyProtection="1">
      <alignment/>
      <protection/>
    </xf>
    <xf numFmtId="14" fontId="0" fillId="0" borderId="0" xfId="0" applyNumberFormat="1" applyAlignment="1">
      <alignment horizontal="right"/>
    </xf>
    <xf numFmtId="177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 horizontal="right"/>
    </xf>
    <xf numFmtId="177" fontId="0" fillId="0" borderId="30" xfId="0" applyNumberFormat="1" applyBorder="1" applyAlignment="1">
      <alignment horizontal="center"/>
    </xf>
    <xf numFmtId="14" fontId="0" fillId="0" borderId="31" xfId="0" applyNumberFormat="1" applyBorder="1" applyAlignment="1">
      <alignment horizontal="right"/>
    </xf>
    <xf numFmtId="177" fontId="0" fillId="0" borderId="15" xfId="0" applyNumberFormat="1" applyBorder="1" applyAlignment="1">
      <alignment horizontal="center"/>
    </xf>
    <xf numFmtId="177" fontId="0" fillId="0" borderId="17" xfId="0" applyNumberFormat="1" applyBorder="1" applyAlignment="1">
      <alignment horizontal="center"/>
    </xf>
    <xf numFmtId="14" fontId="0" fillId="0" borderId="16" xfId="0" applyNumberFormat="1" applyBorder="1" applyAlignment="1">
      <alignment horizontal="right"/>
    </xf>
    <xf numFmtId="14" fontId="0" fillId="0" borderId="16" xfId="0" applyNumberFormat="1" applyBorder="1" applyAlignment="1">
      <alignment/>
    </xf>
    <xf numFmtId="177" fontId="0" fillId="0" borderId="19" xfId="0" applyNumberFormat="1" applyBorder="1" applyAlignment="1">
      <alignment horizontal="center"/>
    </xf>
    <xf numFmtId="177" fontId="0" fillId="0" borderId="32" xfId="0" applyNumberFormat="1" applyBorder="1" applyAlignment="1">
      <alignment horizontal="center"/>
    </xf>
    <xf numFmtId="177" fontId="0" fillId="0" borderId="33" xfId="0" applyNumberFormat="1" applyBorder="1" applyAlignment="1">
      <alignment horizontal="center"/>
    </xf>
    <xf numFmtId="0" fontId="0" fillId="0" borderId="34" xfId="0" applyBorder="1" applyAlignment="1">
      <alignment/>
    </xf>
    <xf numFmtId="14" fontId="0" fillId="0" borderId="35" xfId="0" applyNumberFormat="1" applyBorder="1" applyAlignment="1">
      <alignment horizontal="right"/>
    </xf>
    <xf numFmtId="177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186" fontId="0" fillId="0" borderId="0" xfId="0" applyNumberFormat="1" applyAlignment="1">
      <alignment horizontal="center"/>
    </xf>
    <xf numFmtId="0" fontId="7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1" fontId="8" fillId="4" borderId="38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1" fontId="8" fillId="4" borderId="26" xfId="0" applyNumberFormat="1" applyFont="1" applyFill="1" applyBorder="1" applyAlignment="1">
      <alignment/>
    </xf>
    <xf numFmtId="1" fontId="8" fillId="0" borderId="26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1" fontId="8" fillId="4" borderId="41" xfId="0" applyNumberFormat="1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1" fontId="8" fillId="4" borderId="44" xfId="0" applyNumberFormat="1" applyFont="1" applyFill="1" applyBorder="1" applyAlignment="1">
      <alignment/>
    </xf>
    <xf numFmtId="0" fontId="9" fillId="0" borderId="15" xfId="0" applyFont="1" applyBorder="1" applyAlignment="1">
      <alignment/>
    </xf>
    <xf numFmtId="0" fontId="0" fillId="0" borderId="18" xfId="0" applyFont="1" applyBorder="1" applyAlignment="1" quotePrefix="1">
      <alignment/>
    </xf>
    <xf numFmtId="0" fontId="0" fillId="0" borderId="4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9" xfId="0" applyFont="1" applyBorder="1" applyAlignment="1">
      <alignment/>
    </xf>
    <xf numFmtId="0" fontId="8" fillId="0" borderId="20" xfId="0" applyFont="1" applyBorder="1" applyAlignment="1" quotePrefix="1">
      <alignment/>
    </xf>
    <xf numFmtId="0" fontId="8" fillId="0" borderId="50" xfId="0" applyFont="1" applyBorder="1" applyAlignment="1" quotePrefix="1">
      <alignment/>
    </xf>
    <xf numFmtId="0" fontId="0" fillId="0" borderId="20" xfId="0" applyFont="1" applyBorder="1" applyAlignment="1" quotePrefix="1">
      <alignment/>
    </xf>
    <xf numFmtId="0" fontId="8" fillId="0" borderId="42" xfId="0" applyFont="1" applyBorder="1" applyAlignment="1">
      <alignment/>
    </xf>
    <xf numFmtId="2" fontId="0" fillId="0" borderId="44" xfId="0" applyNumberFormat="1" applyBorder="1" applyAlignment="1">
      <alignment horizontal="center"/>
    </xf>
    <xf numFmtId="0" fontId="0" fillId="0" borderId="19" xfId="0" applyFont="1" applyBorder="1" applyAlignment="1" quotePrefix="1">
      <alignment/>
    </xf>
    <xf numFmtId="0" fontId="8" fillId="0" borderId="18" xfId="0" applyFont="1" applyBorder="1" applyAlignment="1">
      <alignment/>
    </xf>
    <xf numFmtId="2" fontId="0" fillId="0" borderId="26" xfId="0" applyNumberForma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51" xfId="0" applyFont="1" applyBorder="1" applyAlignment="1">
      <alignment/>
    </xf>
    <xf numFmtId="0" fontId="8" fillId="0" borderId="52" xfId="0" applyFont="1" applyBorder="1" applyAlignment="1">
      <alignment/>
    </xf>
    <xf numFmtId="0" fontId="8" fillId="0" borderId="53" xfId="0" applyFont="1" applyBorder="1" applyAlignment="1">
      <alignment/>
    </xf>
    <xf numFmtId="2" fontId="0" fillId="0" borderId="54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56" fontId="4" fillId="0" borderId="0" xfId="0" applyNumberFormat="1" applyFont="1" applyAlignment="1">
      <alignment horizontal="center"/>
    </xf>
    <xf numFmtId="0" fontId="0" fillId="0" borderId="25" xfId="0" applyBorder="1" applyAlignment="1">
      <alignment/>
    </xf>
    <xf numFmtId="0" fontId="10" fillId="0" borderId="0" xfId="0" applyFont="1" applyAlignment="1">
      <alignment horizontal="right" wrapText="1"/>
    </xf>
    <xf numFmtId="189" fontId="0" fillId="0" borderId="0" xfId="0" applyNumberFormat="1" applyAlignment="1">
      <alignment/>
    </xf>
    <xf numFmtId="14" fontId="0" fillId="0" borderId="24" xfId="0" applyNumberFormat="1" applyBorder="1" applyAlignment="1">
      <alignment horizontal="right"/>
    </xf>
    <xf numFmtId="190" fontId="0" fillId="0" borderId="0" xfId="0" applyNumberFormat="1" applyAlignment="1">
      <alignment/>
    </xf>
    <xf numFmtId="0" fontId="11" fillId="0" borderId="0" xfId="0" applyFont="1" applyAlignment="1">
      <alignment/>
    </xf>
    <xf numFmtId="177" fontId="0" fillId="0" borderId="55" xfId="0" applyNumberFormat="1" applyBorder="1" applyAlignment="1">
      <alignment horizontal="center"/>
    </xf>
    <xf numFmtId="49" fontId="0" fillId="0" borderId="21" xfId="0" applyNumberFormat="1" applyBorder="1" applyAlignment="1">
      <alignment/>
    </xf>
    <xf numFmtId="0" fontId="0" fillId="0" borderId="56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57" xfId="0" applyBorder="1" applyAlignment="1">
      <alignment/>
    </xf>
    <xf numFmtId="191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9" xfId="0" applyBorder="1" applyAlignment="1">
      <alignment horizontal="center"/>
    </xf>
    <xf numFmtId="178" fontId="0" fillId="0" borderId="16" xfId="0" applyNumberFormat="1" applyBorder="1" applyAlignment="1">
      <alignment horizontal="center"/>
    </xf>
    <xf numFmtId="191" fontId="0" fillId="0" borderId="15" xfId="0" applyNumberFormat="1" applyBorder="1" applyAlignment="1">
      <alignment horizontal="center"/>
    </xf>
    <xf numFmtId="191" fontId="0" fillId="0" borderId="16" xfId="0" applyNumberFormat="1" applyBorder="1" applyAlignment="1">
      <alignment horizontal="center"/>
    </xf>
    <xf numFmtId="185" fontId="0" fillId="4" borderId="15" xfId="0" applyNumberFormat="1" applyFill="1" applyBorder="1" applyAlignment="1">
      <alignment horizontal="center"/>
    </xf>
    <xf numFmtId="185" fontId="0" fillId="4" borderId="19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56" fontId="5" fillId="0" borderId="22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right"/>
    </xf>
    <xf numFmtId="56" fontId="4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8</xdr:col>
      <xdr:colOff>200025</xdr:colOff>
      <xdr:row>14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34025" y="24098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200025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34025" y="17240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5</xdr:row>
      <xdr:rowOff>0</xdr:rowOff>
    </xdr:from>
    <xdr:ext cx="219075" cy="209550"/>
    <xdr:sp>
      <xdr:nvSpPr>
        <xdr:cNvPr id="1" name="TextBox 2"/>
        <xdr:cNvSpPr txBox="1">
          <a:spLocks noChangeArrowheads="1"/>
        </xdr:cNvSpPr>
      </xdr:nvSpPr>
      <xdr:spPr>
        <a:xfrm>
          <a:off x="7153275" y="1009650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219075" cy="209550"/>
    <xdr:sp>
      <xdr:nvSpPr>
        <xdr:cNvPr id="2" name="TextBox 3"/>
        <xdr:cNvSpPr txBox="1">
          <a:spLocks noChangeArrowheads="1"/>
        </xdr:cNvSpPr>
      </xdr:nvSpPr>
      <xdr:spPr>
        <a:xfrm>
          <a:off x="7153275" y="2381250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AppData/Local/Microsoft/Windows/INetCache/IE/IJBCBFV1/10sijisyo.doc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7"/>
  <sheetViews>
    <sheetView zoomScaleSheetLayoutView="100" zoomScalePageLayoutView="0" workbookViewId="0" topLeftCell="A1">
      <selection activeCell="N24" sqref="N24"/>
    </sheetView>
  </sheetViews>
  <sheetFormatPr defaultColWidth="9.00390625" defaultRowHeight="13.5"/>
  <cols>
    <col min="1" max="1" width="2.375" style="0" customWidth="1"/>
    <col min="2" max="3" width="5.25390625" style="0" customWidth="1"/>
    <col min="4" max="4" width="18.625" style="0" customWidth="1"/>
    <col min="5" max="5" width="8.875" style="29" customWidth="1"/>
    <col min="6" max="6" width="17.625" style="0" customWidth="1"/>
    <col min="7" max="7" width="5.50390625" style="0" customWidth="1"/>
    <col min="8" max="8" width="9.125" style="30" bestFit="1" customWidth="1"/>
    <col min="9" max="9" width="16.75390625" style="31" customWidth="1"/>
    <col min="10" max="10" width="1.625" style="1" hidden="1" customWidth="1"/>
    <col min="11" max="11" width="11.875" style="0" customWidth="1"/>
    <col min="12" max="12" width="11.875" style="1" customWidth="1"/>
    <col min="13" max="13" width="11.875" style="0" customWidth="1"/>
    <col min="17" max="17" width="2.75390625" style="0" customWidth="1"/>
  </cols>
  <sheetData>
    <row r="2" spans="2:9" ht="17.25">
      <c r="B2" s="153" t="s">
        <v>241</v>
      </c>
      <c r="C2" s="153"/>
      <c r="D2" s="153"/>
      <c r="E2" s="153"/>
      <c r="F2" s="153"/>
      <c r="G2" s="153"/>
      <c r="H2" s="153"/>
      <c r="I2" s="153"/>
    </row>
    <row r="3" spans="2:13" ht="22.5" customHeight="1" thickBot="1">
      <c r="B3" s="154" t="s">
        <v>0</v>
      </c>
      <c r="C3" s="154"/>
      <c r="D3" s="154"/>
      <c r="E3" s="2"/>
      <c r="F3" s="3" t="s">
        <v>1</v>
      </c>
      <c r="G3" s="3"/>
      <c r="H3" s="65">
        <v>41826</v>
      </c>
      <c r="I3" s="4">
        <v>0</v>
      </c>
      <c r="J3" s="4"/>
      <c r="K3" s="4"/>
      <c r="L3" s="4"/>
      <c r="M3" s="4"/>
    </row>
    <row r="4" spans="2:14" ht="14.25" thickBot="1">
      <c r="B4" s="5" t="s">
        <v>2</v>
      </c>
      <c r="C4" s="6" t="s">
        <v>3</v>
      </c>
      <c r="D4" s="7" t="s">
        <v>4</v>
      </c>
      <c r="E4" s="8" t="s">
        <v>34</v>
      </c>
      <c r="F4" s="6" t="s">
        <v>5</v>
      </c>
      <c r="G4" s="9" t="s">
        <v>6</v>
      </c>
      <c r="H4" s="10" t="s">
        <v>7</v>
      </c>
      <c r="I4" s="11" t="s">
        <v>35</v>
      </c>
      <c r="J4" s="12" t="s">
        <v>8</v>
      </c>
      <c r="K4" s="13" t="s">
        <v>8</v>
      </c>
      <c r="L4" s="14" t="s">
        <v>9</v>
      </c>
      <c r="M4" s="5" t="s">
        <v>247</v>
      </c>
      <c r="N4" s="142" t="s">
        <v>248</v>
      </c>
    </row>
    <row r="5" spans="2:18" ht="13.5">
      <c r="B5" s="15">
        <v>1</v>
      </c>
      <c r="C5" s="16">
        <v>2</v>
      </c>
      <c r="D5" s="17" t="s">
        <v>12</v>
      </c>
      <c r="E5" s="18" t="s">
        <v>36</v>
      </c>
      <c r="F5" s="16" t="s">
        <v>13</v>
      </c>
      <c r="G5" s="19">
        <v>677</v>
      </c>
      <c r="H5" s="20">
        <f>600/G5</f>
        <v>0.8862629246676514</v>
      </c>
      <c r="I5" s="21">
        <v>0.5258101851851852</v>
      </c>
      <c r="J5" s="22">
        <f aca="true" t="shared" si="0" ref="J5:J14">(I5-$I$3)*86400</f>
        <v>45430</v>
      </c>
      <c r="K5" s="23">
        <f aca="true" t="shared" si="1" ref="K5:K14">IF(J5&gt;0,J5,0)</f>
        <v>45430</v>
      </c>
      <c r="L5" s="24">
        <f aca="true" t="shared" si="2" ref="L5:L14">K5*H5</f>
        <v>40262.92466765141</v>
      </c>
      <c r="M5" s="143"/>
      <c r="N5" s="144"/>
      <c r="R5" s="1"/>
    </row>
    <row r="6" spans="2:18" ht="14.25" customHeight="1">
      <c r="B6" s="15">
        <v>2</v>
      </c>
      <c r="C6" s="16">
        <v>1</v>
      </c>
      <c r="D6" s="17" t="s">
        <v>208</v>
      </c>
      <c r="E6" s="18" t="s">
        <v>43</v>
      </c>
      <c r="F6" s="16" t="s">
        <v>22</v>
      </c>
      <c r="G6" s="19">
        <v>663</v>
      </c>
      <c r="H6" s="20">
        <f>600/G6</f>
        <v>0.9049773755656109</v>
      </c>
      <c r="I6" s="21">
        <v>0.5208333333333334</v>
      </c>
      <c r="J6" s="22">
        <f t="shared" si="0"/>
        <v>45000</v>
      </c>
      <c r="K6" s="23">
        <f t="shared" si="1"/>
        <v>45000</v>
      </c>
      <c r="L6" s="24">
        <f t="shared" si="2"/>
        <v>40723.98190045249</v>
      </c>
      <c r="M6" s="145">
        <f>L6-L5</f>
        <v>461.05723280108214</v>
      </c>
      <c r="N6" s="146">
        <f>L6-$L$5</f>
        <v>461.05723280108214</v>
      </c>
      <c r="R6" s="1"/>
    </row>
    <row r="7" spans="2:18" ht="13.5">
      <c r="B7" s="15">
        <v>3</v>
      </c>
      <c r="C7" s="16">
        <v>5</v>
      </c>
      <c r="D7" s="17" t="s">
        <v>207</v>
      </c>
      <c r="E7" s="18" t="s">
        <v>41</v>
      </c>
      <c r="F7" s="16" t="s">
        <v>20</v>
      </c>
      <c r="G7" s="19">
        <v>725</v>
      </c>
      <c r="H7" s="20">
        <f aca="true" t="shared" si="3" ref="H7:H16">600/G7</f>
        <v>0.8275862068965517</v>
      </c>
      <c r="I7" s="21">
        <v>0.5709722222222222</v>
      </c>
      <c r="J7" s="22">
        <f t="shared" si="0"/>
        <v>49332</v>
      </c>
      <c r="K7" s="23">
        <f t="shared" si="1"/>
        <v>49332</v>
      </c>
      <c r="L7" s="24">
        <f t="shared" si="2"/>
        <v>40826.48275862069</v>
      </c>
      <c r="M7" s="145">
        <f aca="true" t="shared" si="4" ref="M7:M13">L7-L6</f>
        <v>102.50085816819774</v>
      </c>
      <c r="N7" s="146">
        <f aca="true" t="shared" si="5" ref="N7:N14">L7-$L$5</f>
        <v>563.5580909692799</v>
      </c>
      <c r="R7" s="1"/>
    </row>
    <row r="8" spans="2:18" ht="13.5">
      <c r="B8" s="15">
        <v>4</v>
      </c>
      <c r="C8" s="16">
        <v>6</v>
      </c>
      <c r="D8" s="17" t="s">
        <v>201</v>
      </c>
      <c r="E8" s="18" t="s">
        <v>135</v>
      </c>
      <c r="F8" s="16" t="s">
        <v>37</v>
      </c>
      <c r="G8" s="19">
        <v>720</v>
      </c>
      <c r="H8" s="20">
        <f>600/G8</f>
        <v>0.8333333333333334</v>
      </c>
      <c r="I8" s="21">
        <v>0.5786342592592593</v>
      </c>
      <c r="J8" s="22">
        <f t="shared" si="0"/>
        <v>49994</v>
      </c>
      <c r="K8" s="23">
        <f t="shared" si="1"/>
        <v>49994</v>
      </c>
      <c r="L8" s="24">
        <f t="shared" si="2"/>
        <v>41661.66666666667</v>
      </c>
      <c r="M8" s="145">
        <f t="shared" si="4"/>
        <v>835.1839080459831</v>
      </c>
      <c r="N8" s="146">
        <f t="shared" si="5"/>
        <v>1398.741999015263</v>
      </c>
      <c r="R8" s="1"/>
    </row>
    <row r="9" spans="2:18" ht="13.5">
      <c r="B9" s="15">
        <v>5</v>
      </c>
      <c r="C9" s="16">
        <v>4</v>
      </c>
      <c r="D9" s="17" t="s">
        <v>211</v>
      </c>
      <c r="E9" s="18"/>
      <c r="F9" s="16" t="s">
        <v>17</v>
      </c>
      <c r="G9" s="19">
        <v>677</v>
      </c>
      <c r="H9" s="20">
        <f>600/G9</f>
        <v>0.8862629246676514</v>
      </c>
      <c r="I9" s="21">
        <v>0.5510995370370371</v>
      </c>
      <c r="J9" s="22">
        <f t="shared" si="0"/>
        <v>47615</v>
      </c>
      <c r="K9" s="23">
        <f t="shared" si="1"/>
        <v>47615</v>
      </c>
      <c r="L9" s="24">
        <f t="shared" si="2"/>
        <v>42199.40915805022</v>
      </c>
      <c r="M9" s="145">
        <f t="shared" si="4"/>
        <v>537.7424913835493</v>
      </c>
      <c r="N9" s="146">
        <f t="shared" si="5"/>
        <v>1936.4844903988123</v>
      </c>
      <c r="R9" s="1"/>
    </row>
    <row r="10" spans="2:18" ht="13.5">
      <c r="B10" s="15">
        <v>6</v>
      </c>
      <c r="C10" s="16">
        <v>7</v>
      </c>
      <c r="D10" s="17" t="s">
        <v>197</v>
      </c>
      <c r="E10" s="18" t="s">
        <v>40</v>
      </c>
      <c r="F10" s="16" t="s">
        <v>198</v>
      </c>
      <c r="G10" s="19">
        <v>710</v>
      </c>
      <c r="H10" s="20">
        <f t="shared" si="3"/>
        <v>0.8450704225352113</v>
      </c>
      <c r="I10" s="21">
        <v>0.5789583333333334</v>
      </c>
      <c r="J10" s="22">
        <f t="shared" si="0"/>
        <v>50022</v>
      </c>
      <c r="K10" s="23">
        <f t="shared" si="1"/>
        <v>50022</v>
      </c>
      <c r="L10" s="24">
        <f t="shared" si="2"/>
        <v>42272.112676056335</v>
      </c>
      <c r="M10" s="145">
        <f t="shared" si="4"/>
        <v>72.70351800611388</v>
      </c>
      <c r="N10" s="146">
        <f t="shared" si="5"/>
        <v>2009.1880084049262</v>
      </c>
      <c r="R10" s="1"/>
    </row>
    <row r="11" spans="2:18" ht="13.5">
      <c r="B11" s="15">
        <v>7</v>
      </c>
      <c r="C11" s="16">
        <v>8</v>
      </c>
      <c r="D11" s="17" t="s">
        <v>216</v>
      </c>
      <c r="E11" s="18" t="s">
        <v>47</v>
      </c>
      <c r="F11" s="16" t="s">
        <v>204</v>
      </c>
      <c r="G11" s="19">
        <v>710</v>
      </c>
      <c r="H11" s="20">
        <f t="shared" si="3"/>
        <v>0.8450704225352113</v>
      </c>
      <c r="I11" s="21">
        <v>0.5859143518518518</v>
      </c>
      <c r="J11" s="22">
        <f t="shared" si="0"/>
        <v>50623</v>
      </c>
      <c r="K11" s="23">
        <f t="shared" si="1"/>
        <v>50623</v>
      </c>
      <c r="L11" s="24">
        <f t="shared" si="2"/>
        <v>42780</v>
      </c>
      <c r="M11" s="145">
        <f t="shared" si="4"/>
        <v>507.88732394366525</v>
      </c>
      <c r="N11" s="146">
        <f t="shared" si="5"/>
        <v>2517.0753323485915</v>
      </c>
      <c r="R11" s="1"/>
    </row>
    <row r="12" spans="2:18" ht="13.5">
      <c r="B12" s="15">
        <v>8</v>
      </c>
      <c r="C12" s="16">
        <v>9</v>
      </c>
      <c r="D12" s="17" t="s">
        <v>212</v>
      </c>
      <c r="E12" s="18" t="s">
        <v>196</v>
      </c>
      <c r="F12" s="16" t="s">
        <v>44</v>
      </c>
      <c r="G12" s="19">
        <v>710</v>
      </c>
      <c r="H12" s="20">
        <f>600/G12</f>
        <v>0.8450704225352113</v>
      </c>
      <c r="I12" s="21">
        <v>0.585925925925926</v>
      </c>
      <c r="J12" s="22">
        <f t="shared" si="0"/>
        <v>50624</v>
      </c>
      <c r="K12" s="23">
        <f t="shared" si="1"/>
        <v>50624</v>
      </c>
      <c r="L12" s="24">
        <f t="shared" si="2"/>
        <v>42780.84507042253</v>
      </c>
      <c r="M12" s="145">
        <f t="shared" si="4"/>
        <v>0.8450704225324444</v>
      </c>
      <c r="N12" s="146">
        <f t="shared" si="5"/>
        <v>2517.920402771124</v>
      </c>
      <c r="R12" s="1"/>
    </row>
    <row r="13" spans="2:18" ht="13.5">
      <c r="B13" s="15">
        <v>9</v>
      </c>
      <c r="C13" s="16">
        <v>10</v>
      </c>
      <c r="D13" s="17" t="s">
        <v>210</v>
      </c>
      <c r="E13" s="18" t="s">
        <v>42</v>
      </c>
      <c r="F13" s="16" t="s">
        <v>136</v>
      </c>
      <c r="G13" s="19">
        <v>708</v>
      </c>
      <c r="H13" s="20">
        <f t="shared" si="3"/>
        <v>0.847457627118644</v>
      </c>
      <c r="I13" s="21">
        <v>0.5921296296296296</v>
      </c>
      <c r="J13" s="22">
        <f t="shared" si="0"/>
        <v>51159.99999999999</v>
      </c>
      <c r="K13" s="23">
        <f t="shared" si="1"/>
        <v>51159.99999999999</v>
      </c>
      <c r="L13" s="24">
        <f t="shared" si="2"/>
        <v>43355.93220338982</v>
      </c>
      <c r="M13" s="145">
        <f t="shared" si="4"/>
        <v>575.0871329672882</v>
      </c>
      <c r="N13" s="146">
        <f t="shared" si="5"/>
        <v>3093.007535738412</v>
      </c>
      <c r="R13" s="1">
        <v>0</v>
      </c>
    </row>
    <row r="14" spans="2:18" ht="13.5">
      <c r="B14" s="15">
        <v>10</v>
      </c>
      <c r="C14" s="16">
        <v>3</v>
      </c>
      <c r="D14" s="17" t="s">
        <v>214</v>
      </c>
      <c r="E14" s="18" t="s">
        <v>206</v>
      </c>
      <c r="F14" s="16" t="s">
        <v>205</v>
      </c>
      <c r="G14" s="19">
        <v>640</v>
      </c>
      <c r="H14" s="20">
        <f t="shared" si="3"/>
        <v>0.9375</v>
      </c>
      <c r="I14" s="21">
        <v>0.5450694444444445</v>
      </c>
      <c r="J14" s="22">
        <f t="shared" si="0"/>
        <v>47094.00000000001</v>
      </c>
      <c r="K14" s="23">
        <f t="shared" si="1"/>
        <v>47094.00000000001</v>
      </c>
      <c r="L14" s="24">
        <f t="shared" si="2"/>
        <v>44150.62500000001</v>
      </c>
      <c r="M14" s="145">
        <f>L14-L13</f>
        <v>794.6927966101866</v>
      </c>
      <c r="N14" s="146">
        <f t="shared" si="5"/>
        <v>3887.7003323485987</v>
      </c>
      <c r="R14" s="1"/>
    </row>
    <row r="15" spans="2:18" ht="13.5">
      <c r="B15" s="15"/>
      <c r="C15" s="16" t="s">
        <v>244</v>
      </c>
      <c r="D15" s="17" t="s">
        <v>209</v>
      </c>
      <c r="E15" s="18" t="s">
        <v>39</v>
      </c>
      <c r="F15" s="16" t="s">
        <v>17</v>
      </c>
      <c r="G15" s="19">
        <v>677</v>
      </c>
      <c r="H15" s="20">
        <f t="shared" si="3"/>
        <v>0.8862629246676514</v>
      </c>
      <c r="I15" s="147" t="s">
        <v>249</v>
      </c>
      <c r="J15" s="147" t="s">
        <v>249</v>
      </c>
      <c r="K15" s="147" t="s">
        <v>249</v>
      </c>
      <c r="L15" s="148" t="s">
        <v>250</v>
      </c>
      <c r="M15" s="149" t="s">
        <v>249</v>
      </c>
      <c r="N15" s="150" t="s">
        <v>250</v>
      </c>
      <c r="R15" s="1"/>
    </row>
    <row r="16" spans="2:18" ht="13.5">
      <c r="B16" s="15"/>
      <c r="C16" s="16" t="s">
        <v>244</v>
      </c>
      <c r="D16" s="25" t="s">
        <v>245</v>
      </c>
      <c r="E16" s="141"/>
      <c r="F16" s="16" t="s">
        <v>44</v>
      </c>
      <c r="G16" s="19">
        <v>677</v>
      </c>
      <c r="H16" s="20">
        <f t="shared" si="3"/>
        <v>0.8862629246676514</v>
      </c>
      <c r="I16" s="147" t="s">
        <v>249</v>
      </c>
      <c r="J16" s="147" t="s">
        <v>249</v>
      </c>
      <c r="K16" s="147" t="s">
        <v>249</v>
      </c>
      <c r="L16" s="148" t="s">
        <v>250</v>
      </c>
      <c r="M16" s="149" t="s">
        <v>249</v>
      </c>
      <c r="N16" s="150" t="s">
        <v>250</v>
      </c>
      <c r="R16" s="1"/>
    </row>
    <row r="17" ht="15">
      <c r="D17" s="139"/>
    </row>
    <row r="18" ht="13.5">
      <c r="C18" t="s">
        <v>66</v>
      </c>
    </row>
    <row r="19" spans="3:4" ht="13.5">
      <c r="C19" t="s">
        <v>67</v>
      </c>
      <c r="D19" t="s">
        <v>68</v>
      </c>
    </row>
    <row r="20" spans="3:4" ht="13.5">
      <c r="C20" t="s">
        <v>69</v>
      </c>
      <c r="D20" t="s">
        <v>70</v>
      </c>
    </row>
    <row r="21" spans="3:4" ht="13.5">
      <c r="C21" t="s">
        <v>71</v>
      </c>
      <c r="D21" t="s">
        <v>72</v>
      </c>
    </row>
    <row r="22" spans="4:5" ht="13.5">
      <c r="D22" t="s">
        <v>246</v>
      </c>
      <c r="E22" s="69" t="s">
        <v>73</v>
      </c>
    </row>
    <row r="23" spans="3:4" ht="13.5">
      <c r="C23" t="s">
        <v>74</v>
      </c>
      <c r="D23" t="s">
        <v>75</v>
      </c>
    </row>
    <row r="24" spans="3:4" ht="13.5">
      <c r="C24" t="s">
        <v>76</v>
      </c>
      <c r="D24" t="s">
        <v>77</v>
      </c>
    </row>
    <row r="25" spans="3:4" ht="13.5">
      <c r="C25" t="s">
        <v>78</v>
      </c>
      <c r="D25" t="s">
        <v>79</v>
      </c>
    </row>
    <row r="26" spans="3:4" ht="13.5">
      <c r="C26" t="s">
        <v>80</v>
      </c>
      <c r="D26" t="s">
        <v>81</v>
      </c>
    </row>
    <row r="27" spans="3:4" ht="13.5">
      <c r="C27" t="s">
        <v>82</v>
      </c>
      <c r="D27" t="s">
        <v>83</v>
      </c>
    </row>
    <row r="28" spans="3:4" ht="13.5">
      <c r="C28" t="s">
        <v>84</v>
      </c>
      <c r="D28" t="s">
        <v>85</v>
      </c>
    </row>
    <row r="29" spans="3:4" ht="13.5">
      <c r="C29" t="s">
        <v>86</v>
      </c>
      <c r="D29" t="s">
        <v>87</v>
      </c>
    </row>
    <row r="30" spans="3:4" ht="13.5">
      <c r="C30" t="s">
        <v>88</v>
      </c>
      <c r="D30" t="s">
        <v>89</v>
      </c>
    </row>
    <row r="31" spans="3:4" ht="13.5">
      <c r="C31" t="s">
        <v>90</v>
      </c>
      <c r="D31" t="s">
        <v>91</v>
      </c>
    </row>
    <row r="33" ht="13.5">
      <c r="D33" t="s">
        <v>92</v>
      </c>
    </row>
    <row r="36" ht="13.5">
      <c r="C36" t="s">
        <v>251</v>
      </c>
    </row>
    <row r="37" ht="13.5">
      <c r="C37" t="s">
        <v>252</v>
      </c>
    </row>
  </sheetData>
  <sheetProtection/>
  <mergeCells count="2">
    <mergeCell ref="B2:I2"/>
    <mergeCell ref="B3:D3"/>
  </mergeCells>
  <hyperlinks>
    <hyperlink ref="E22" r:id="rId1" display="規則３０．１・・・・ラウンド・アンド・エンド「２０１０年度ＯＹＣポイントレース帆走指示書」 ９.-８）参照"/>
  </hyperlinks>
  <printOptions/>
  <pageMargins left="0.7874015748031497" right="0.7874015748031497" top="0.51" bottom="0.64" header="0.38" footer="0.5118110236220472"/>
  <pageSetup blackAndWhite="1" orientation="landscape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tabSelected="1" zoomScaleSheetLayoutView="100" zoomScalePageLayoutView="0" workbookViewId="0" topLeftCell="A1">
      <pane ySplit="4" topLeftCell="BM5" activePane="bottomLeft" state="frozen"/>
      <selection pane="topLeft" activeCell="H4" sqref="H4"/>
      <selection pane="bottomLeft" activeCell="O25" sqref="O25"/>
    </sheetView>
  </sheetViews>
  <sheetFormatPr defaultColWidth="9.00390625" defaultRowHeight="13.5"/>
  <cols>
    <col min="1" max="1" width="1.4921875" style="0" customWidth="1"/>
    <col min="2" max="3" width="5.25390625" style="0" customWidth="1"/>
    <col min="4" max="4" width="17.00390625" style="0" customWidth="1"/>
    <col min="5" max="5" width="7.25390625" style="29" customWidth="1"/>
    <col min="6" max="6" width="17.625" style="0" customWidth="1"/>
    <col min="7" max="7" width="5.125" style="0" customWidth="1"/>
    <col min="8" max="8" width="4.375" style="32" customWidth="1"/>
    <col min="9" max="9" width="4.875" style="32" customWidth="1"/>
    <col min="10" max="10" width="5.25390625" style="32" customWidth="1"/>
    <col min="11" max="11" width="7.25390625" style="1" customWidth="1"/>
    <col min="12" max="12" width="7.875" style="30" customWidth="1"/>
    <col min="13" max="13" width="5.25390625" style="32" customWidth="1"/>
    <col min="14" max="14" width="15.375" style="31" customWidth="1"/>
    <col min="15" max="15" width="12.75390625" style="1" customWidth="1"/>
    <col min="16" max="16" width="11.25390625" style="0" customWidth="1"/>
    <col min="17" max="17" width="11.25390625" style="1" customWidth="1"/>
  </cols>
  <sheetData>
    <row r="2" spans="2:12" ht="17.25" customHeight="1">
      <c r="B2" s="153" t="s">
        <v>240</v>
      </c>
      <c r="C2" s="153"/>
      <c r="D2" s="153"/>
      <c r="E2" s="153"/>
      <c r="F2" s="153"/>
      <c r="G2" s="155" t="s">
        <v>58</v>
      </c>
      <c r="H2" s="155"/>
      <c r="I2" s="155"/>
      <c r="J2" s="155"/>
      <c r="K2" s="155"/>
      <c r="L2" s="155"/>
    </row>
    <row r="3" spans="9:14" ht="21" customHeight="1" thickBot="1">
      <c r="I3" s="33"/>
      <c r="K3" s="34" t="s">
        <v>1</v>
      </c>
      <c r="L3" s="156">
        <f>'ﾚｰﾃｨﾝｸﾞ計算書 (TSF)'!H3</f>
        <v>41826</v>
      </c>
      <c r="M3" s="157"/>
      <c r="N3" s="4">
        <f>'ﾚｰﾃｨﾝｸﾞ計算書 (TSF)'!I3</f>
        <v>0</v>
      </c>
    </row>
    <row r="4" spans="2:19" ht="14.25" thickBot="1">
      <c r="B4" s="35" t="s">
        <v>2</v>
      </c>
      <c r="C4" s="36" t="s">
        <v>3</v>
      </c>
      <c r="D4" s="35" t="s">
        <v>4</v>
      </c>
      <c r="E4" s="37" t="s">
        <v>59</v>
      </c>
      <c r="F4" s="36" t="s">
        <v>5</v>
      </c>
      <c r="G4" s="38" t="s">
        <v>6</v>
      </c>
      <c r="H4" s="39" t="s">
        <v>49</v>
      </c>
      <c r="I4" s="40" t="s">
        <v>50</v>
      </c>
      <c r="J4" s="41" t="s">
        <v>51</v>
      </c>
      <c r="K4" s="42" t="s">
        <v>52</v>
      </c>
      <c r="L4" s="43" t="s">
        <v>7</v>
      </c>
      <c r="M4" s="44" t="s">
        <v>53</v>
      </c>
      <c r="N4" s="45" t="s">
        <v>60</v>
      </c>
      <c r="O4" s="46" t="s">
        <v>8</v>
      </c>
      <c r="P4" s="47" t="s">
        <v>8</v>
      </c>
      <c r="Q4" s="48" t="s">
        <v>9</v>
      </c>
      <c r="R4" s="5" t="s">
        <v>247</v>
      </c>
      <c r="S4" s="142" t="s">
        <v>248</v>
      </c>
    </row>
    <row r="5" spans="2:19" ht="13.5">
      <c r="B5" s="15">
        <v>1</v>
      </c>
      <c r="C5" s="49">
        <f>'ﾚｰﾃｨﾝｸﾞ計算書 (TSF)'!C7</f>
        <v>5</v>
      </c>
      <c r="D5" s="49" t="str">
        <f>'ﾚｰﾃｨﾝｸﾞ計算書 (TSF)'!D7</f>
        <v>Only You-2</v>
      </c>
      <c r="E5" s="49" t="str">
        <f>'ﾚｰﾃｨﾝｸﾞ計算書 (TSF)'!E7</f>
        <v>3568</v>
      </c>
      <c r="F5" s="49" t="str">
        <f>'ﾚｰﾃｨﾝｸﾞ計算書 (TSF)'!F7</f>
        <v>yamaha-30cII sh</v>
      </c>
      <c r="G5" s="28">
        <f>'ﾚｰﾃｨﾝｸﾞ計算書 (TSF)'!G7</f>
        <v>725</v>
      </c>
      <c r="H5" s="51">
        <v>0.05</v>
      </c>
      <c r="I5" s="52">
        <v>0</v>
      </c>
      <c r="J5" s="53">
        <v>0</v>
      </c>
      <c r="K5" s="50">
        <f>G5+H5*G5+I5*G5+J5*G5</f>
        <v>761.25</v>
      </c>
      <c r="L5" s="20">
        <f>600/K5</f>
        <v>0.7881773399014779</v>
      </c>
      <c r="M5" s="54">
        <v>0</v>
      </c>
      <c r="N5" s="66">
        <f>'ﾚｰﾃｨﾝｸﾞ計算書 (TSF)'!I7</f>
        <v>0.5709722222222222</v>
      </c>
      <c r="O5" s="22">
        <f>(N5-$N$3)*86400</f>
        <v>49332</v>
      </c>
      <c r="P5" s="23">
        <f>IF(O5&gt;0,O5,0)</f>
        <v>49332</v>
      </c>
      <c r="Q5" s="24">
        <f>P5*L5/(1-M5)</f>
        <v>38882.3645320197</v>
      </c>
      <c r="R5" s="143"/>
      <c r="S5" s="144"/>
    </row>
    <row r="6" spans="2:19" ht="13.5">
      <c r="B6" s="15">
        <v>2</v>
      </c>
      <c r="C6" s="49">
        <f>'ﾚｰﾃｨﾝｸﾞ計算書 (TSF)'!C10</f>
        <v>7</v>
      </c>
      <c r="D6" s="49" t="str">
        <f>'ﾚｰﾃｨﾝｸﾞ計算書 (TSF)'!D10</f>
        <v>J-BLOW</v>
      </c>
      <c r="E6" s="49" t="str">
        <f>'ﾚｰﾃｨﾝｸﾞ計算書 (TSF)'!E10</f>
        <v>3602</v>
      </c>
      <c r="F6" s="49" t="str">
        <f>'ﾚｰﾃｨﾝｸﾞ計算書 (TSF)'!F10</f>
        <v>swing-28 P:B</v>
      </c>
      <c r="G6" s="28">
        <f>'ﾚｰﾃｨﾝｸﾞ計算書 (TSF)'!G10</f>
        <v>710</v>
      </c>
      <c r="H6" s="51">
        <v>0.05</v>
      </c>
      <c r="I6" s="52">
        <v>0</v>
      </c>
      <c r="J6" s="53">
        <v>0</v>
      </c>
      <c r="K6" s="50">
        <f>G6+H6*G6+I6*G6+J6*G6</f>
        <v>745.5</v>
      </c>
      <c r="L6" s="20">
        <f>600/K6</f>
        <v>0.8048289738430584</v>
      </c>
      <c r="M6" s="54">
        <v>0</v>
      </c>
      <c r="N6" s="66">
        <f>'ﾚｰﾃｨﾝｸﾞ計算書 (TSF)'!I10</f>
        <v>0.5789583333333334</v>
      </c>
      <c r="O6" s="22">
        <f>(N6-$N$3)*86400</f>
        <v>50022</v>
      </c>
      <c r="P6" s="23">
        <f>IF(O6&gt;0,O6,0)</f>
        <v>50022</v>
      </c>
      <c r="Q6" s="24">
        <f>P6*L6/(1-M6)</f>
        <v>40259.15492957747</v>
      </c>
      <c r="R6" s="145">
        <f>Q6-Q5</f>
        <v>1376.7903975577647</v>
      </c>
      <c r="S6" s="146">
        <f>Q6-$Q$5</f>
        <v>1376.7903975577647</v>
      </c>
    </row>
    <row r="7" spans="2:19" ht="13.5">
      <c r="B7" s="15">
        <v>3</v>
      </c>
      <c r="C7" s="49">
        <f>'ﾚｰﾃｨﾝｸﾞ計算書 (TSF)'!C11</f>
        <v>8</v>
      </c>
      <c r="D7" s="49" t="str">
        <f>'ﾚｰﾃｨﾝｸﾞ計算書 (TSF)'!D11</f>
        <v>ＰＥＲＶＥＲＴⅡ</v>
      </c>
      <c r="E7" s="49" t="str">
        <f>'ﾚｰﾃｨﾝｸﾞ計算書 (TSF)'!E11</f>
        <v>3913</v>
      </c>
      <c r="F7" s="49" t="str">
        <f>'ﾚｰﾃｨﾝｸﾞ計算書 (TSF)'!F11</f>
        <v>tak-27(runner) P:B</v>
      </c>
      <c r="G7" s="28">
        <f>'ﾚｰﾃｨﾝｸﾞ計算書 (TSF)'!G11</f>
        <v>710</v>
      </c>
      <c r="H7" s="51">
        <v>0.06</v>
      </c>
      <c r="I7" s="52">
        <v>0</v>
      </c>
      <c r="J7" s="53">
        <v>0</v>
      </c>
      <c r="K7" s="50">
        <f>G7+H7*G7+I7*G7+J7*G7</f>
        <v>752.6</v>
      </c>
      <c r="L7" s="20">
        <f>600/K7</f>
        <v>0.7972362476747276</v>
      </c>
      <c r="M7" s="55">
        <v>0</v>
      </c>
      <c r="N7" s="66">
        <f>'ﾚｰﾃｨﾝｸﾞ計算書 (TSF)'!I11</f>
        <v>0.5859143518518518</v>
      </c>
      <c r="O7" s="22">
        <f>(N7-$N$3)*86400</f>
        <v>50623</v>
      </c>
      <c r="P7" s="23">
        <f>IF(O7&gt;0,O7,0)</f>
        <v>50623</v>
      </c>
      <c r="Q7" s="24">
        <f>P7*L7/(1-M7)</f>
        <v>40358.49056603773</v>
      </c>
      <c r="R7" s="145">
        <f aca="true" t="shared" si="0" ref="R7:R14">Q7-Q6</f>
        <v>99.33563646026596</v>
      </c>
      <c r="S7" s="146">
        <f aca="true" t="shared" si="1" ref="S7:S14">Q7-$Q$5</f>
        <v>1476.1260340180306</v>
      </c>
    </row>
    <row r="8" spans="2:19" ht="13.5">
      <c r="B8" s="15">
        <v>4</v>
      </c>
      <c r="C8" s="49">
        <f>'ﾚｰﾃｨﾝｸﾞ計算書 (TSF)'!C8</f>
        <v>6</v>
      </c>
      <c r="D8" s="49" t="str">
        <f>'ﾚｰﾃｨﾝｸﾞ計算書 (TSF)'!D8</f>
        <v>BROWN SUGARⅡ</v>
      </c>
      <c r="E8" s="49" t="str">
        <f>'ﾚｰﾃｨﾝｸﾞ計算書 (TSF)'!E8</f>
        <v>6484</v>
      </c>
      <c r="F8" s="49" t="str">
        <f>'ﾚｰﾃｨﾝｸﾞ計算書 (TSF)'!F8</f>
        <v>yokoyama29</v>
      </c>
      <c r="G8" s="28">
        <f>'ﾚｰﾃｨﾝｸﾞ計算書 (TSF)'!G8</f>
        <v>720</v>
      </c>
      <c r="H8" s="51">
        <v>0.04</v>
      </c>
      <c r="I8" s="52">
        <v>0</v>
      </c>
      <c r="J8" s="53">
        <v>-0.02</v>
      </c>
      <c r="K8" s="50">
        <f>G8+H8*G8+I8*G8+J8*G8</f>
        <v>734.4</v>
      </c>
      <c r="L8" s="20">
        <f>600/K8</f>
        <v>0.8169934640522876</v>
      </c>
      <c r="M8" s="54">
        <v>0</v>
      </c>
      <c r="N8" s="66">
        <f>'ﾚｰﾃｨﾝｸﾞ計算書 (TSF)'!I8</f>
        <v>0.5786342592592593</v>
      </c>
      <c r="O8" s="22">
        <f>(N8-$N$3)*86400</f>
        <v>49994</v>
      </c>
      <c r="P8" s="23">
        <f>IF(O8&gt;0,O8,0)</f>
        <v>49994</v>
      </c>
      <c r="Q8" s="24">
        <f>P8*L8/(1-M8)</f>
        <v>40844.771241830065</v>
      </c>
      <c r="R8" s="145">
        <f t="shared" si="0"/>
        <v>486.28067579233175</v>
      </c>
      <c r="S8" s="146">
        <f t="shared" si="1"/>
        <v>1962.4067098103624</v>
      </c>
    </row>
    <row r="9" spans="2:19" ht="13.5">
      <c r="B9" s="15">
        <v>5</v>
      </c>
      <c r="C9" s="49">
        <f>'ﾚｰﾃｨﾝｸﾞ計算書 (TSF)'!C5</f>
        <v>2</v>
      </c>
      <c r="D9" s="49" t="str">
        <f>'ﾚｰﾃｨﾝｸﾞ計算書 (TSF)'!D5</f>
        <v>ＩＳＥ-Ｖ</v>
      </c>
      <c r="E9" s="49" t="str">
        <f>'ﾚｰﾃｨﾝｸﾞ計算書 (TSF)'!E5</f>
        <v>JST374</v>
      </c>
      <c r="F9" s="49" t="str">
        <f>'ﾚｰﾃｨﾝｸﾞ計算書 (TSF)'!F5</f>
        <v>yamaha-31s LTD</v>
      </c>
      <c r="G9" s="28">
        <f>'ﾚｰﾃｨﾝｸﾞ計算書 (TSF)'!G5</f>
        <v>677</v>
      </c>
      <c r="H9" s="51">
        <v>0.03</v>
      </c>
      <c r="I9" s="52">
        <v>0</v>
      </c>
      <c r="J9" s="53">
        <v>-0.02</v>
      </c>
      <c r="K9" s="50">
        <f aca="true" t="shared" si="2" ref="K9:K14">G9+H9*G9+I9*G9+J9*G9</f>
        <v>683.77</v>
      </c>
      <c r="L9" s="20">
        <f aca="true" t="shared" si="3" ref="L9:L14">600/K9</f>
        <v>0.8774880442253975</v>
      </c>
      <c r="M9" s="54">
        <v>0.03</v>
      </c>
      <c r="N9" s="66">
        <f>'ﾚｰﾃｨﾝｸﾞ計算書 (TSF)'!I5</f>
        <v>0.5258101851851852</v>
      </c>
      <c r="O9" s="22">
        <f aca="true" t="shared" si="4" ref="O9:O14">(N9-$N$3)*86400</f>
        <v>45430</v>
      </c>
      <c r="P9" s="23">
        <f aca="true" t="shared" si="5" ref="P9:P14">IF(O9&gt;0,O9,0)</f>
        <v>45430</v>
      </c>
      <c r="Q9" s="24">
        <f aca="true" t="shared" si="6" ref="Q9:Q14">P9*L9/(1-M9)</f>
        <v>41097.19778263898</v>
      </c>
      <c r="R9" s="145">
        <f t="shared" si="0"/>
        <v>252.42654080891225</v>
      </c>
      <c r="S9" s="146">
        <f t="shared" si="1"/>
        <v>2214.8332506192746</v>
      </c>
    </row>
    <row r="10" spans="2:19" ht="13.5">
      <c r="B10" s="15">
        <v>6</v>
      </c>
      <c r="C10" s="49">
        <f>'ﾚｰﾃｨﾝｸﾞ計算書 (TSF)'!C13</f>
        <v>10</v>
      </c>
      <c r="D10" s="49" t="str">
        <f>'ﾚｰﾃｨﾝｸﾞ計算書 (TSF)'!D13</f>
        <v>白砂</v>
      </c>
      <c r="E10" s="49" t="str">
        <f>'ﾚｰﾃｨﾝｸﾞ計算書 (TSF)'!E13</f>
        <v>3903</v>
      </c>
      <c r="F10" s="49" t="str">
        <f>'ﾚｰﾃｨﾝｸﾞ計算書 (TSF)'!F13</f>
        <v>Frendship32α</v>
      </c>
      <c r="G10" s="28">
        <f>'ﾚｰﾃｨﾝｸﾞ計算書 (TSF)'!G13</f>
        <v>708</v>
      </c>
      <c r="H10" s="51">
        <v>0.04</v>
      </c>
      <c r="I10" s="52">
        <v>0</v>
      </c>
      <c r="J10" s="53">
        <v>0</v>
      </c>
      <c r="K10" s="50">
        <f t="shared" si="2"/>
        <v>736.32</v>
      </c>
      <c r="L10" s="20">
        <f t="shared" si="3"/>
        <v>0.8148631029986961</v>
      </c>
      <c r="M10" s="54">
        <v>0</v>
      </c>
      <c r="N10" s="66">
        <f>'ﾚｰﾃｨﾝｸﾞ計算書 (TSF)'!I13</f>
        <v>0.5921296296296296</v>
      </c>
      <c r="O10" s="22">
        <f t="shared" si="4"/>
        <v>51159.99999999999</v>
      </c>
      <c r="P10" s="23">
        <f t="shared" si="5"/>
        <v>51159.99999999999</v>
      </c>
      <c r="Q10" s="24">
        <f t="shared" si="6"/>
        <v>41688.39634941329</v>
      </c>
      <c r="R10" s="145">
        <f t="shared" si="0"/>
        <v>591.1985667743138</v>
      </c>
      <c r="S10" s="146">
        <f t="shared" si="1"/>
        <v>2806.0318173935884</v>
      </c>
    </row>
    <row r="11" spans="2:19" ht="13.5">
      <c r="B11" s="15">
        <v>7</v>
      </c>
      <c r="C11" s="49">
        <f>'ﾚｰﾃｨﾝｸﾞ計算書 (TSF)'!C9</f>
        <v>4</v>
      </c>
      <c r="D11" s="49" t="str">
        <f>'ﾚｰﾃｨﾝｸﾞ計算書 (TSF)'!D9</f>
        <v>LUNA V</v>
      </c>
      <c r="E11" s="49">
        <f>'ﾚｰﾃｨﾝｸﾞ計算書 (TSF)'!E9</f>
        <v>0</v>
      </c>
      <c r="F11" s="49" t="str">
        <f>'ﾚｰﾃｨﾝｸﾞ計算書 (TSF)'!F9</f>
        <v>yamaha-31s</v>
      </c>
      <c r="G11" s="28">
        <f>'ﾚｰﾃｨﾝｸﾞ計算書 (TSF)'!G9</f>
        <v>677</v>
      </c>
      <c r="H11" s="51">
        <v>0.04</v>
      </c>
      <c r="I11" s="52">
        <v>0</v>
      </c>
      <c r="J11" s="53">
        <v>0</v>
      </c>
      <c r="K11" s="50">
        <f>G11+H11*G11+I11*G11+J11*G11</f>
        <v>704.08</v>
      </c>
      <c r="L11" s="20">
        <f>600/K11</f>
        <v>0.8521758891035109</v>
      </c>
      <c r="M11" s="54">
        <v>0.03</v>
      </c>
      <c r="N11" s="66">
        <f>'ﾚｰﾃｨﾝｸﾞ計算書 (TSF)'!I9</f>
        <v>0.5510995370370371</v>
      </c>
      <c r="O11" s="22">
        <f>(N11-$N$3)*86400</f>
        <v>47615</v>
      </c>
      <c r="P11" s="23">
        <f>IF(O11&gt;0,O11,0)</f>
        <v>47615</v>
      </c>
      <c r="Q11" s="24">
        <f>P11*L11/(1-M11)</f>
        <v>41831.293772849145</v>
      </c>
      <c r="R11" s="145">
        <f t="shared" si="0"/>
        <v>142.89742343585385</v>
      </c>
      <c r="S11" s="146">
        <f t="shared" si="1"/>
        <v>2948.9292408294423</v>
      </c>
    </row>
    <row r="12" spans="2:19" ht="13.5">
      <c r="B12" s="15">
        <v>8</v>
      </c>
      <c r="C12" s="49">
        <f>'ﾚｰﾃｨﾝｸﾞ計算書 (TSF)'!C12</f>
        <v>9</v>
      </c>
      <c r="D12" s="49" t="str">
        <f>'ﾚｰﾃｨﾝｸﾞ計算書 (TSF)'!D12</f>
        <v>アルバトロスⅡ</v>
      </c>
      <c r="E12" s="49" t="str">
        <f>'ﾚｰﾃｨﾝｸﾞ計算書 (TSF)'!E12</f>
        <v>3954</v>
      </c>
      <c r="F12" s="49" t="str">
        <f>'ﾚｰﾃｨﾝｸﾞ計算書 (TSF)'!F12</f>
        <v>yamaha30sⅡ</v>
      </c>
      <c r="G12" s="28">
        <f>'ﾚｰﾃｨﾝｸﾞ計算書 (TSF)'!G12</f>
        <v>710</v>
      </c>
      <c r="H12" s="51">
        <v>0.04</v>
      </c>
      <c r="I12" s="52">
        <v>0</v>
      </c>
      <c r="J12" s="53">
        <v>-0.02</v>
      </c>
      <c r="K12" s="50">
        <f>G12+H12*G12+I12*G12+J12*G12</f>
        <v>724.1999999999999</v>
      </c>
      <c r="L12" s="20">
        <f>600/K12</f>
        <v>0.8285004142502072</v>
      </c>
      <c r="M12" s="54">
        <v>0</v>
      </c>
      <c r="N12" s="66">
        <f>'ﾚｰﾃｨﾝｸﾞ計算書 (TSF)'!I12</f>
        <v>0.585925925925926</v>
      </c>
      <c r="O12" s="22">
        <f>(N12-$N$3)*86400</f>
        <v>50624</v>
      </c>
      <c r="P12" s="23">
        <f>IF(O12&gt;0,O12,0)</f>
        <v>50624</v>
      </c>
      <c r="Q12" s="24">
        <f>P12*L12/(1-M12)</f>
        <v>41942.00497100248</v>
      </c>
      <c r="R12" s="145">
        <f t="shared" si="0"/>
        <v>110.71119815333805</v>
      </c>
      <c r="S12" s="146">
        <f t="shared" si="1"/>
        <v>3059.6404389827803</v>
      </c>
    </row>
    <row r="13" spans="2:19" ht="13.5">
      <c r="B13" s="15">
        <v>9</v>
      </c>
      <c r="C13" s="49">
        <f>'ﾚｰﾃｨﾝｸﾞ計算書 (TSF)'!C6</f>
        <v>1</v>
      </c>
      <c r="D13" s="49" t="str">
        <f>'ﾚｰﾃｨﾝｸﾞ計算書 (TSF)'!D6</f>
        <v>QUERIDA</v>
      </c>
      <c r="E13" s="49" t="str">
        <f>'ﾚｰﾃｨﾝｸﾞ計算書 (TSF)'!E6</f>
        <v>0210</v>
      </c>
      <c r="F13" s="49" t="str">
        <f>'ﾚｰﾃｨﾝｸﾞ計算書 (TSF)'!F6</f>
        <v>fre-31</v>
      </c>
      <c r="G13" s="28">
        <f>'ﾚｰﾃｨﾝｸﾞ計算書 (TSF)'!G6</f>
        <v>663</v>
      </c>
      <c r="H13" s="51">
        <v>0.02</v>
      </c>
      <c r="I13" s="52">
        <v>0</v>
      </c>
      <c r="J13" s="53">
        <v>-0.02</v>
      </c>
      <c r="K13" s="50">
        <f t="shared" si="2"/>
        <v>663</v>
      </c>
      <c r="L13" s="20">
        <f t="shared" si="3"/>
        <v>0.9049773755656109</v>
      </c>
      <c r="M13" s="54">
        <v>0.03</v>
      </c>
      <c r="N13" s="66">
        <f>'ﾚｰﾃｨﾝｸﾞ計算書 (TSF)'!I6</f>
        <v>0.5208333333333334</v>
      </c>
      <c r="O13" s="22">
        <f t="shared" si="4"/>
        <v>45000</v>
      </c>
      <c r="P13" s="23">
        <f t="shared" si="5"/>
        <v>45000</v>
      </c>
      <c r="Q13" s="24">
        <f t="shared" si="6"/>
        <v>41983.486495311845</v>
      </c>
      <c r="R13" s="145">
        <f t="shared" si="0"/>
        <v>41.4815243093617</v>
      </c>
      <c r="S13" s="146">
        <f t="shared" si="1"/>
        <v>3101.121963292142</v>
      </c>
    </row>
    <row r="14" spans="2:19" ht="13.5">
      <c r="B14" s="15">
        <v>10</v>
      </c>
      <c r="C14" s="49">
        <f>'ﾚｰﾃｨﾝｸﾞ計算書 (TSF)'!C14</f>
        <v>3</v>
      </c>
      <c r="D14" s="49" t="str">
        <f>'ﾚｰﾃｨﾝｸﾞ計算書 (TSF)'!D14</f>
        <v>CooCoo Six</v>
      </c>
      <c r="E14" s="49" t="str">
        <f>'ﾚｰﾃｨﾝｸﾞ計算書 (TSF)'!E14</f>
        <v>6363</v>
      </c>
      <c r="F14" s="49" t="str">
        <f>'ﾚｰﾃｨﾝｸﾞ計算書 (TSF)'!F14</f>
        <v>Dehler36SQ</v>
      </c>
      <c r="G14" s="28">
        <f>'ﾚｰﾃｨﾝｸﾞ計算書 (TSF)'!G14</f>
        <v>640</v>
      </c>
      <c r="H14" s="51">
        <v>0.01</v>
      </c>
      <c r="I14" s="52">
        <v>0</v>
      </c>
      <c r="J14" s="53">
        <v>-0.02</v>
      </c>
      <c r="K14" s="50">
        <f t="shared" si="2"/>
        <v>633.6</v>
      </c>
      <c r="L14" s="20">
        <f t="shared" si="3"/>
        <v>0.9469696969696969</v>
      </c>
      <c r="M14" s="54">
        <v>0.03</v>
      </c>
      <c r="N14" s="66">
        <f>'ﾚｰﾃｨﾝｸﾞ計算書 (TSF)'!I14</f>
        <v>0.5450694444444445</v>
      </c>
      <c r="O14" s="22">
        <f t="shared" si="4"/>
        <v>47094.00000000001</v>
      </c>
      <c r="P14" s="23">
        <f t="shared" si="5"/>
        <v>47094.00000000001</v>
      </c>
      <c r="Q14" s="24">
        <f t="shared" si="6"/>
        <v>45975.86691658857</v>
      </c>
      <c r="R14" s="145">
        <f t="shared" si="0"/>
        <v>3992.380421276728</v>
      </c>
      <c r="S14" s="146">
        <f t="shared" si="1"/>
        <v>7093.50238456887</v>
      </c>
    </row>
    <row r="15" spans="2:19" ht="13.5">
      <c r="B15" s="15"/>
      <c r="C15" s="49" t="s">
        <v>243</v>
      </c>
      <c r="D15" s="49" t="str">
        <f>'ﾚｰﾃｨﾝｸﾞ計算書 (TSF)'!D15</f>
        <v>ＭＩＳＴＲＡＬ Ⅳ</v>
      </c>
      <c r="E15" s="49" t="str">
        <f>'ﾚｰﾃｨﾝｸﾞ計算書 (TSF)'!E15</f>
        <v>2321</v>
      </c>
      <c r="F15" s="49" t="str">
        <f>'ﾚｰﾃｨﾝｸﾞ計算書 (TSF)'!F15</f>
        <v>yamaha-31s</v>
      </c>
      <c r="G15" s="28">
        <f>'ﾚｰﾃｨﾝｸﾞ計算書 (TSF)'!G15</f>
        <v>677</v>
      </c>
      <c r="H15" s="51">
        <v>0.04</v>
      </c>
      <c r="I15" s="52">
        <v>0</v>
      </c>
      <c r="J15" s="53">
        <v>-0.02</v>
      </c>
      <c r="K15" s="50">
        <f>G15+H15*G15+I15*G15+J15*G15</f>
        <v>690.5400000000001</v>
      </c>
      <c r="L15" s="20">
        <f>600/K15</f>
        <v>0.8688852202624032</v>
      </c>
      <c r="M15" s="54">
        <v>0.03</v>
      </c>
      <c r="N15" s="151" t="str">
        <f>'ﾚｰﾃｨﾝｸﾞ計算書 (TSF)'!I15</f>
        <v>-</v>
      </c>
      <c r="O15" s="152" t="str">
        <f>'ﾚｰﾃｨﾝｸﾞ計算書 (TSF)'!J15</f>
        <v>-</v>
      </c>
      <c r="P15" s="152" t="str">
        <f>'ﾚｰﾃｨﾝｸﾞ計算書 (TSF)'!K15</f>
        <v>-</v>
      </c>
      <c r="Q15" s="152" t="str">
        <f>'ﾚｰﾃｨﾝｸﾞ計算書 (TSF)'!L15</f>
        <v>-</v>
      </c>
      <c r="R15" s="149" t="s">
        <v>249</v>
      </c>
      <c r="S15" s="150" t="s">
        <v>250</v>
      </c>
    </row>
    <row r="16" spans="2:17" ht="13.5">
      <c r="B16" s="67" t="s">
        <v>54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 ht="13.5">
      <c r="B17" s="67" t="s">
        <v>55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 ht="13.5">
      <c r="B18" s="67" t="s">
        <v>56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 ht="13.5">
      <c r="B19" s="67" t="s">
        <v>57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1" ht="13.5">
      <c r="D21" t="s">
        <v>251</v>
      </c>
    </row>
    <row r="22" ht="13.5">
      <c r="D22" t="s">
        <v>252</v>
      </c>
    </row>
  </sheetData>
  <sheetProtection/>
  <mergeCells count="3">
    <mergeCell ref="B2:F2"/>
    <mergeCell ref="G2:L2"/>
    <mergeCell ref="L3:M3"/>
  </mergeCells>
  <printOptions/>
  <pageMargins left="0.34" right="0.2" top="0.24" bottom="0.29" header="0.15" footer="0.19"/>
  <pageSetup blackAndWhite="1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50390625" style="0" customWidth="1"/>
    <col min="3" max="3" width="16.00390625" style="0" customWidth="1"/>
    <col min="4" max="4" width="14.00390625" style="0" customWidth="1"/>
  </cols>
  <sheetData>
    <row r="1" ht="13.5">
      <c r="D1" s="56"/>
    </row>
    <row r="2" spans="1:4" ht="18.75">
      <c r="A2" s="57"/>
      <c r="B2" s="57"/>
      <c r="C2" s="57"/>
      <c r="D2" s="58"/>
    </row>
    <row r="3" spans="1:5" ht="18" thickBot="1">
      <c r="A3" s="59"/>
      <c r="B3" s="60" t="s">
        <v>137</v>
      </c>
      <c r="C3" s="59"/>
      <c r="D3" s="59"/>
      <c r="E3" s="91"/>
    </row>
    <row r="4" spans="2:5" ht="14.25" thickBot="1">
      <c r="B4" s="61" t="s">
        <v>64</v>
      </c>
      <c r="C4" s="62" t="s">
        <v>65</v>
      </c>
      <c r="D4" s="63" t="s">
        <v>5</v>
      </c>
      <c r="E4" s="64" t="s">
        <v>6</v>
      </c>
    </row>
    <row r="5" spans="1:5" ht="13.5">
      <c r="A5">
        <v>1</v>
      </c>
      <c r="B5" s="92" t="s">
        <v>138</v>
      </c>
      <c r="C5" s="93" t="s">
        <v>139</v>
      </c>
      <c r="D5" s="94" t="s">
        <v>140</v>
      </c>
      <c r="E5" s="95">
        <v>640</v>
      </c>
    </row>
    <row r="6" spans="1:5" ht="13.5">
      <c r="A6">
        <v>2</v>
      </c>
      <c r="B6" s="96" t="s">
        <v>141</v>
      </c>
      <c r="C6" s="97" t="s">
        <v>142</v>
      </c>
      <c r="D6" s="98" t="s">
        <v>143</v>
      </c>
      <c r="E6" s="99">
        <v>655</v>
      </c>
    </row>
    <row r="7" spans="1:5" ht="13.5">
      <c r="A7">
        <v>3</v>
      </c>
      <c r="B7" s="96" t="s">
        <v>144</v>
      </c>
      <c r="C7" s="97" t="s">
        <v>145</v>
      </c>
      <c r="D7" s="98" t="s">
        <v>146</v>
      </c>
      <c r="E7" s="99">
        <v>655</v>
      </c>
    </row>
    <row r="8" spans="1:5" ht="13.5">
      <c r="A8">
        <v>4</v>
      </c>
      <c r="B8" s="96" t="s">
        <v>61</v>
      </c>
      <c r="C8" s="97" t="s">
        <v>147</v>
      </c>
      <c r="D8" s="98" t="s">
        <v>148</v>
      </c>
      <c r="E8" s="100">
        <v>665</v>
      </c>
    </row>
    <row r="9" spans="1:5" ht="14.25" thickBot="1">
      <c r="A9">
        <v>5</v>
      </c>
      <c r="B9" s="101" t="s">
        <v>149</v>
      </c>
      <c r="C9" s="102" t="s">
        <v>150</v>
      </c>
      <c r="D9" s="102" t="s">
        <v>151</v>
      </c>
      <c r="E9" s="103">
        <v>677</v>
      </c>
    </row>
    <row r="10" spans="1:5" ht="14.25" thickTop="1">
      <c r="A10">
        <v>6</v>
      </c>
      <c r="B10" s="104" t="s">
        <v>152</v>
      </c>
      <c r="C10" s="105" t="s">
        <v>153</v>
      </c>
      <c r="D10" s="106" t="s">
        <v>151</v>
      </c>
      <c r="E10" s="107">
        <v>677</v>
      </c>
    </row>
    <row r="11" spans="1:5" ht="13.5">
      <c r="A11">
        <v>7</v>
      </c>
      <c r="B11" s="108" t="s">
        <v>154</v>
      </c>
      <c r="C11" s="97" t="s">
        <v>155</v>
      </c>
      <c r="D11" s="98" t="s">
        <v>156</v>
      </c>
      <c r="E11" s="99">
        <v>680</v>
      </c>
    </row>
    <row r="12" spans="1:5" ht="13.5">
      <c r="A12">
        <v>8</v>
      </c>
      <c r="B12" s="96" t="s">
        <v>62</v>
      </c>
      <c r="C12" s="97" t="s">
        <v>157</v>
      </c>
      <c r="D12" s="98" t="s">
        <v>158</v>
      </c>
      <c r="E12" s="99">
        <v>685</v>
      </c>
    </row>
    <row r="13" spans="1:5" ht="13.5">
      <c r="A13">
        <v>9</v>
      </c>
      <c r="B13" s="96" t="s">
        <v>159</v>
      </c>
      <c r="C13" s="97" t="s">
        <v>160</v>
      </c>
      <c r="D13" s="98" t="s">
        <v>161</v>
      </c>
      <c r="E13" s="99">
        <v>695</v>
      </c>
    </row>
    <row r="14" spans="1:5" ht="14.25" thickBot="1">
      <c r="A14">
        <v>10</v>
      </c>
      <c r="B14" s="101" t="s">
        <v>63</v>
      </c>
      <c r="C14" s="102"/>
      <c r="D14" s="102" t="s">
        <v>162</v>
      </c>
      <c r="E14" s="103">
        <v>685</v>
      </c>
    </row>
    <row r="15" spans="1:5" ht="14.25" thickTop="1">
      <c r="A15">
        <v>11</v>
      </c>
      <c r="B15" s="104" t="s">
        <v>163</v>
      </c>
      <c r="C15" s="105" t="s">
        <v>164</v>
      </c>
      <c r="D15" s="106" t="s">
        <v>165</v>
      </c>
      <c r="E15" s="107">
        <v>730</v>
      </c>
    </row>
    <row r="16" spans="1:5" ht="13.5">
      <c r="A16">
        <v>12</v>
      </c>
      <c r="B16" s="96" t="s">
        <v>166</v>
      </c>
      <c r="C16" s="97"/>
      <c r="D16" s="98" t="s">
        <v>167</v>
      </c>
      <c r="E16" s="99">
        <v>750</v>
      </c>
    </row>
    <row r="17" spans="1:5" ht="13.5">
      <c r="A17">
        <v>13</v>
      </c>
      <c r="B17" s="96" t="s">
        <v>168</v>
      </c>
      <c r="C17" s="97" t="s">
        <v>169</v>
      </c>
      <c r="D17" s="98" t="s">
        <v>170</v>
      </c>
      <c r="E17" s="99">
        <v>765</v>
      </c>
    </row>
    <row r="18" spans="1:5" ht="13.5">
      <c r="A18">
        <v>14</v>
      </c>
      <c r="B18" s="96" t="s">
        <v>171</v>
      </c>
      <c r="C18" s="97" t="s">
        <v>172</v>
      </c>
      <c r="D18" s="98" t="s">
        <v>173</v>
      </c>
      <c r="E18" s="99">
        <v>770</v>
      </c>
    </row>
    <row r="19" spans="1:5" ht="14.25" thickBot="1">
      <c r="A19">
        <v>15</v>
      </c>
      <c r="B19" s="101" t="s">
        <v>174</v>
      </c>
      <c r="C19" s="102" t="s">
        <v>175</v>
      </c>
      <c r="D19" s="102" t="s">
        <v>173</v>
      </c>
      <c r="E19" s="103">
        <v>770</v>
      </c>
    </row>
    <row r="20" spans="1:5" ht="14.25" thickTop="1">
      <c r="A20">
        <v>16</v>
      </c>
      <c r="B20" s="104" t="s">
        <v>176</v>
      </c>
      <c r="C20" s="105" t="s">
        <v>169</v>
      </c>
      <c r="D20" s="106" t="s">
        <v>173</v>
      </c>
      <c r="E20" s="107">
        <v>770</v>
      </c>
    </row>
    <row r="21" spans="1:5" ht="13.5">
      <c r="A21">
        <v>17</v>
      </c>
      <c r="B21" s="96" t="s">
        <v>177</v>
      </c>
      <c r="C21" s="109" t="s">
        <v>178</v>
      </c>
      <c r="D21" s="98" t="s">
        <v>179</v>
      </c>
      <c r="E21" s="99">
        <v>781</v>
      </c>
    </row>
    <row r="22" spans="1:5" ht="13.5">
      <c r="A22">
        <v>18</v>
      </c>
      <c r="B22" s="96" t="s">
        <v>180</v>
      </c>
      <c r="C22" s="98" t="s">
        <v>181</v>
      </c>
      <c r="D22" s="98" t="s">
        <v>182</v>
      </c>
      <c r="E22" s="99">
        <v>785</v>
      </c>
    </row>
    <row r="23" spans="1:5" ht="13.5">
      <c r="A23">
        <v>19</v>
      </c>
      <c r="B23" s="110" t="s">
        <v>183</v>
      </c>
      <c r="C23" s="111"/>
      <c r="D23" s="112" t="s">
        <v>184</v>
      </c>
      <c r="E23" s="99">
        <v>740</v>
      </c>
    </row>
    <row r="24" spans="1:5" ht="14.25" thickBot="1">
      <c r="A24">
        <v>20</v>
      </c>
      <c r="B24" s="101" t="s">
        <v>185</v>
      </c>
      <c r="C24" s="113" t="s">
        <v>186</v>
      </c>
      <c r="D24" s="102" t="s">
        <v>187</v>
      </c>
      <c r="E24" s="103">
        <v>790</v>
      </c>
    </row>
    <row r="25" spans="1:5" ht="14.25" thickTop="1">
      <c r="A25">
        <v>21</v>
      </c>
      <c r="B25" s="104" t="s">
        <v>188</v>
      </c>
      <c r="C25" s="105"/>
      <c r="D25" s="106" t="s">
        <v>189</v>
      </c>
      <c r="E25" s="107">
        <v>800</v>
      </c>
    </row>
    <row r="26" spans="1:5" ht="13.5">
      <c r="A26">
        <v>22</v>
      </c>
      <c r="B26" s="114" t="s">
        <v>190</v>
      </c>
      <c r="C26" s="115" t="s">
        <v>191</v>
      </c>
      <c r="D26" s="116" t="s">
        <v>192</v>
      </c>
      <c r="E26" s="99">
        <v>805</v>
      </c>
    </row>
    <row r="27" spans="1:5" ht="13.5">
      <c r="A27">
        <v>23</v>
      </c>
      <c r="B27" s="96" t="s">
        <v>193</v>
      </c>
      <c r="C27" s="117" t="s">
        <v>169</v>
      </c>
      <c r="D27" s="98" t="s">
        <v>173</v>
      </c>
      <c r="E27" s="99">
        <v>855</v>
      </c>
    </row>
    <row r="28" spans="1:5" ht="13.5">
      <c r="A28">
        <v>24</v>
      </c>
      <c r="B28" s="104" t="s">
        <v>194</v>
      </c>
      <c r="C28" s="118"/>
      <c r="D28" s="106" t="s">
        <v>195</v>
      </c>
      <c r="E28" s="107">
        <v>710</v>
      </c>
    </row>
    <row r="29" spans="1:5" ht="14.25" thickBot="1">
      <c r="A29">
        <v>25</v>
      </c>
      <c r="B29" s="101"/>
      <c r="C29" s="119"/>
      <c r="D29" s="102"/>
      <c r="E29" s="103"/>
    </row>
    <row r="30" spans="1:5" ht="14.25" thickTop="1">
      <c r="A30">
        <v>26</v>
      </c>
      <c r="B30" s="104"/>
      <c r="C30" s="120"/>
      <c r="D30" s="121"/>
      <c r="E30" s="122"/>
    </row>
    <row r="31" spans="1:5" ht="13.5">
      <c r="A31">
        <v>27</v>
      </c>
      <c r="B31" s="96"/>
      <c r="C31" s="117"/>
      <c r="D31" s="98"/>
      <c r="E31" s="99"/>
    </row>
    <row r="32" spans="1:5" ht="13.5">
      <c r="A32">
        <v>28</v>
      </c>
      <c r="B32" s="96"/>
      <c r="C32" s="123"/>
      <c r="D32" s="124"/>
      <c r="E32" s="125"/>
    </row>
    <row r="33" spans="1:5" ht="13.5">
      <c r="A33">
        <v>29</v>
      </c>
      <c r="B33" s="126"/>
      <c r="C33" s="127"/>
      <c r="D33" s="124"/>
      <c r="E33" s="125"/>
    </row>
    <row r="34" spans="1:5" ht="14.25" thickBot="1">
      <c r="A34">
        <v>30</v>
      </c>
      <c r="B34" s="128"/>
      <c r="C34" s="129"/>
      <c r="D34" s="130"/>
      <c r="E34" s="131"/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1"/>
  <sheetViews>
    <sheetView zoomScaleSheetLayoutView="100" zoomScalePageLayoutView="0" workbookViewId="0" topLeftCell="A1">
      <selection activeCell="D42" sqref="D42"/>
    </sheetView>
  </sheetViews>
  <sheetFormatPr defaultColWidth="9.00390625" defaultRowHeight="13.5"/>
  <cols>
    <col min="1" max="1" width="5.25390625" style="86" customWidth="1"/>
    <col min="2" max="2" width="18.25390625" style="86" customWidth="1"/>
    <col min="3" max="3" width="18.625" style="68" customWidth="1"/>
    <col min="4" max="4" width="12.50390625" style="0" customWidth="1"/>
    <col min="5" max="5" width="10.25390625" style="70" customWidth="1"/>
    <col min="6" max="6" width="1.4921875" style="0" customWidth="1"/>
    <col min="7" max="7" width="7.125" style="0" customWidth="1"/>
    <col min="8" max="8" width="5.00390625" style="0" customWidth="1"/>
    <col min="9" max="9" width="8.25390625" style="0" customWidth="1"/>
    <col min="10" max="10" width="5.00390625" style="0" customWidth="1"/>
    <col min="11" max="11" width="5.125" style="0" customWidth="1"/>
    <col min="12" max="12" width="6.75390625" style="0" customWidth="1"/>
    <col min="13" max="13" width="18.25390625" style="0" customWidth="1"/>
  </cols>
  <sheetData>
    <row r="1" spans="1:4" ht="17.25">
      <c r="A1" s="158" t="s">
        <v>238</v>
      </c>
      <c r="B1" s="158"/>
      <c r="C1" s="153"/>
      <c r="D1" s="153"/>
    </row>
    <row r="2" spans="1:4" ht="17.25">
      <c r="A2" s="133"/>
      <c r="B2" s="133"/>
      <c r="C2" s="132"/>
      <c r="D2" s="132"/>
    </row>
    <row r="3" spans="1:4" ht="18" thickBot="1">
      <c r="A3" s="133"/>
      <c r="B3" s="133"/>
      <c r="C3" s="132"/>
      <c r="D3" s="132"/>
    </row>
    <row r="4" spans="1:5" ht="14.25" thickBot="1">
      <c r="A4" s="154" t="s">
        <v>199</v>
      </c>
      <c r="B4" s="154"/>
      <c r="C4" s="154"/>
      <c r="D4" s="134" t="s">
        <v>107</v>
      </c>
      <c r="E4" s="137">
        <v>41730</v>
      </c>
    </row>
    <row r="5" spans="1:7" ht="13.5">
      <c r="A5" s="71" t="s">
        <v>108</v>
      </c>
      <c r="B5" s="72" t="s">
        <v>4</v>
      </c>
      <c r="C5" s="73" t="s">
        <v>5</v>
      </c>
      <c r="D5" s="76" t="s">
        <v>109</v>
      </c>
      <c r="E5" s="74" t="s">
        <v>110</v>
      </c>
      <c r="F5" s="74"/>
      <c r="G5" s="135" t="s">
        <v>239</v>
      </c>
    </row>
    <row r="6" spans="1:7" ht="13.5">
      <c r="A6" s="75">
        <v>1</v>
      </c>
      <c r="B6" s="140" t="s">
        <v>45</v>
      </c>
      <c r="C6" s="23" t="s">
        <v>125</v>
      </c>
      <c r="D6" s="79" t="s">
        <v>200</v>
      </c>
      <c r="E6" s="138" t="e">
        <f>DATEDIF(D6,$E$4,"Y")</f>
        <v>#VALUE!</v>
      </c>
      <c r="F6" s="1" t="e">
        <f>(E6-1)/5</f>
        <v>#VALUE!</v>
      </c>
      <c r="G6" s="136" t="e">
        <f>INT(F6)</f>
        <v>#VALUE!</v>
      </c>
    </row>
    <row r="7" spans="1:7" ht="13.5">
      <c r="A7" s="77">
        <v>2</v>
      </c>
      <c r="B7" s="78" t="s">
        <v>10</v>
      </c>
      <c r="C7" s="23" t="s">
        <v>11</v>
      </c>
      <c r="D7" s="79">
        <v>31168</v>
      </c>
      <c r="E7" s="138">
        <f>DATEDIF(D7,$E$4,"Y")</f>
        <v>28</v>
      </c>
      <c r="F7" s="1">
        <f>(E7-1)/5</f>
        <v>5.4</v>
      </c>
      <c r="G7" s="136">
        <f>INT(F7)</f>
        <v>5</v>
      </c>
    </row>
    <row r="8" spans="1:7" ht="13.5">
      <c r="A8" s="77">
        <v>3</v>
      </c>
      <c r="B8" s="78" t="s">
        <v>12</v>
      </c>
      <c r="C8" s="23" t="s">
        <v>13</v>
      </c>
      <c r="D8" s="79" t="s">
        <v>111</v>
      </c>
      <c r="E8" s="138">
        <f aca="true" t="shared" si="0" ref="E8:E41">DATEDIF(D8,$E$4,"Y")</f>
        <v>17</v>
      </c>
      <c r="F8" s="1">
        <f aca="true" t="shared" si="1" ref="F8:F42">(E8-1)/5</f>
        <v>3.2</v>
      </c>
      <c r="G8" s="136">
        <f aca="true" t="shared" si="2" ref="G8:G42">INT(F8)</f>
        <v>3</v>
      </c>
    </row>
    <row r="9" spans="1:7" ht="13.5">
      <c r="A9" s="77">
        <v>4</v>
      </c>
      <c r="B9" s="78"/>
      <c r="C9" s="23"/>
      <c r="D9" s="79" t="s">
        <v>200</v>
      </c>
      <c r="E9" s="138" t="e">
        <f t="shared" si="0"/>
        <v>#VALUE!</v>
      </c>
      <c r="F9" s="1" t="e">
        <f t="shared" si="1"/>
        <v>#VALUE!</v>
      </c>
      <c r="G9" s="136" t="e">
        <f t="shared" si="2"/>
        <v>#VALUE!</v>
      </c>
    </row>
    <row r="10" spans="1:7" ht="13.5">
      <c r="A10" s="77">
        <v>5</v>
      </c>
      <c r="B10" s="78" t="s">
        <v>217</v>
      </c>
      <c r="C10" s="23" t="s">
        <v>14</v>
      </c>
      <c r="D10" s="79">
        <v>30127</v>
      </c>
      <c r="E10" s="138">
        <f t="shared" si="0"/>
        <v>31</v>
      </c>
      <c r="F10" s="1">
        <f t="shared" si="1"/>
        <v>6</v>
      </c>
      <c r="G10" s="136">
        <f t="shared" si="2"/>
        <v>6</v>
      </c>
    </row>
    <row r="11" spans="1:7" ht="13.5">
      <c r="A11" s="77">
        <v>6</v>
      </c>
      <c r="B11" s="78" t="s">
        <v>15</v>
      </c>
      <c r="C11" s="23" t="s">
        <v>16</v>
      </c>
      <c r="D11" s="79" t="s">
        <v>112</v>
      </c>
      <c r="E11" s="138">
        <f t="shared" si="0"/>
        <v>44</v>
      </c>
      <c r="F11" s="1">
        <f t="shared" si="1"/>
        <v>8.6</v>
      </c>
      <c r="G11" s="136">
        <f t="shared" si="2"/>
        <v>8</v>
      </c>
    </row>
    <row r="12" spans="1:7" ht="13.5">
      <c r="A12" s="77">
        <v>7</v>
      </c>
      <c r="B12" s="78" t="s">
        <v>93</v>
      </c>
      <c r="C12" s="23" t="s">
        <v>24</v>
      </c>
      <c r="D12" s="80">
        <v>32599</v>
      </c>
      <c r="E12" s="138">
        <f t="shared" si="0"/>
        <v>25</v>
      </c>
      <c r="F12" s="1">
        <f t="shared" si="1"/>
        <v>4.8</v>
      </c>
      <c r="G12" s="136">
        <f t="shared" si="2"/>
        <v>4</v>
      </c>
    </row>
    <row r="13" spans="1:7" ht="13.5">
      <c r="A13" s="77">
        <v>8</v>
      </c>
      <c r="B13" s="78" t="s">
        <v>218</v>
      </c>
      <c r="C13" s="23" t="s">
        <v>113</v>
      </c>
      <c r="D13" s="79" t="s">
        <v>114</v>
      </c>
      <c r="E13" s="138">
        <f t="shared" si="0"/>
        <v>27</v>
      </c>
      <c r="F13" s="1">
        <f t="shared" si="1"/>
        <v>5.2</v>
      </c>
      <c r="G13" s="136">
        <f t="shared" si="2"/>
        <v>5</v>
      </c>
    </row>
    <row r="14" spans="1:7" ht="13.5">
      <c r="A14" s="77">
        <v>9</v>
      </c>
      <c r="B14" s="140" t="s">
        <v>219</v>
      </c>
      <c r="C14" s="26" t="s">
        <v>94</v>
      </c>
      <c r="D14" s="76">
        <v>34425</v>
      </c>
      <c r="E14" s="138">
        <f t="shared" si="0"/>
        <v>20</v>
      </c>
      <c r="F14" s="1">
        <f t="shared" si="1"/>
        <v>3.8</v>
      </c>
      <c r="G14" s="136">
        <f t="shared" si="2"/>
        <v>3</v>
      </c>
    </row>
    <row r="15" spans="1:7" ht="14.25" customHeight="1">
      <c r="A15" s="77">
        <v>10</v>
      </c>
      <c r="B15" s="78" t="s">
        <v>220</v>
      </c>
      <c r="C15" s="23" t="s">
        <v>20</v>
      </c>
      <c r="D15" s="79" t="s">
        <v>117</v>
      </c>
      <c r="E15" s="138">
        <f t="shared" si="0"/>
        <v>28</v>
      </c>
      <c r="F15" s="1">
        <f t="shared" si="1"/>
        <v>5.4</v>
      </c>
      <c r="G15" s="136">
        <f t="shared" si="2"/>
        <v>5</v>
      </c>
    </row>
    <row r="16" spans="1:7" ht="13.5">
      <c r="A16" s="77">
        <v>11</v>
      </c>
      <c r="B16" s="78" t="s">
        <v>38</v>
      </c>
      <c r="C16" s="27" t="s">
        <v>96</v>
      </c>
      <c r="D16" s="79">
        <v>37926</v>
      </c>
      <c r="E16" s="138">
        <f t="shared" si="0"/>
        <v>10</v>
      </c>
      <c r="F16" s="1">
        <f t="shared" si="1"/>
        <v>1.8</v>
      </c>
      <c r="G16" s="136">
        <f t="shared" si="2"/>
        <v>1</v>
      </c>
    </row>
    <row r="17" spans="1:7" ht="13.5">
      <c r="A17" s="77">
        <v>12</v>
      </c>
      <c r="B17" s="78" t="s">
        <v>221</v>
      </c>
      <c r="C17" s="23" t="s">
        <v>95</v>
      </c>
      <c r="D17" s="79">
        <v>33147</v>
      </c>
      <c r="E17" s="138">
        <f t="shared" si="0"/>
        <v>23</v>
      </c>
      <c r="F17" s="1">
        <f t="shared" si="1"/>
        <v>4.4</v>
      </c>
      <c r="G17" s="136">
        <f t="shared" si="2"/>
        <v>4</v>
      </c>
    </row>
    <row r="18" spans="1:7" ht="13.5">
      <c r="A18" s="77">
        <v>13</v>
      </c>
      <c r="B18" s="78" t="s">
        <v>222</v>
      </c>
      <c r="C18" s="23" t="s">
        <v>17</v>
      </c>
      <c r="D18" s="79" t="s">
        <v>115</v>
      </c>
      <c r="E18" s="138">
        <f t="shared" si="0"/>
        <v>22</v>
      </c>
      <c r="F18" s="1">
        <f t="shared" si="1"/>
        <v>4.2</v>
      </c>
      <c r="G18" s="136">
        <f t="shared" si="2"/>
        <v>4</v>
      </c>
    </row>
    <row r="19" spans="1:7" ht="13.5">
      <c r="A19" s="77">
        <v>14</v>
      </c>
      <c r="B19" s="78" t="s">
        <v>223</v>
      </c>
      <c r="C19" s="27" t="s">
        <v>203</v>
      </c>
      <c r="D19" s="79">
        <v>33359</v>
      </c>
      <c r="E19" s="138">
        <f t="shared" si="0"/>
        <v>22</v>
      </c>
      <c r="F19" s="1">
        <f t="shared" si="1"/>
        <v>4.2</v>
      </c>
      <c r="G19" s="136">
        <f t="shared" si="2"/>
        <v>4</v>
      </c>
    </row>
    <row r="20" spans="1:7" ht="13.5">
      <c r="A20" s="77">
        <v>15</v>
      </c>
      <c r="B20" s="78" t="s">
        <v>18</v>
      </c>
      <c r="C20" s="23" t="s">
        <v>19</v>
      </c>
      <c r="D20" s="79" t="s">
        <v>116</v>
      </c>
      <c r="E20" s="138">
        <f t="shared" si="0"/>
        <v>26</v>
      </c>
      <c r="F20" s="1">
        <f t="shared" si="1"/>
        <v>5</v>
      </c>
      <c r="G20" s="136">
        <f t="shared" si="2"/>
        <v>5</v>
      </c>
    </row>
    <row r="21" spans="1:7" ht="13.5">
      <c r="A21" s="77">
        <v>16</v>
      </c>
      <c r="B21" s="78" t="s">
        <v>224</v>
      </c>
      <c r="C21" s="23" t="s">
        <v>97</v>
      </c>
      <c r="D21" s="79">
        <v>32264</v>
      </c>
      <c r="E21" s="138">
        <f t="shared" si="0"/>
        <v>25</v>
      </c>
      <c r="F21" s="1">
        <f t="shared" si="1"/>
        <v>4.8</v>
      </c>
      <c r="G21" s="136">
        <f t="shared" si="2"/>
        <v>4</v>
      </c>
    </row>
    <row r="22" spans="1:7" ht="13.5">
      <c r="A22" s="77">
        <v>17</v>
      </c>
      <c r="B22" s="78" t="s">
        <v>225</v>
      </c>
      <c r="C22" s="23" t="s">
        <v>21</v>
      </c>
      <c r="D22" s="79" t="s">
        <v>118</v>
      </c>
      <c r="E22" s="138">
        <f t="shared" si="0"/>
        <v>21</v>
      </c>
      <c r="F22" s="1">
        <f t="shared" si="1"/>
        <v>4</v>
      </c>
      <c r="G22" s="136">
        <f t="shared" si="2"/>
        <v>4</v>
      </c>
    </row>
    <row r="23" spans="1:7" ht="13.5">
      <c r="A23" s="77">
        <v>18</v>
      </c>
      <c r="B23" s="78" t="s">
        <v>226</v>
      </c>
      <c r="C23" s="23" t="s">
        <v>17</v>
      </c>
      <c r="D23" s="79" t="s">
        <v>119</v>
      </c>
      <c r="E23" s="138">
        <f t="shared" si="0"/>
        <v>23</v>
      </c>
      <c r="F23" s="1">
        <f t="shared" si="1"/>
        <v>4.4</v>
      </c>
      <c r="G23" s="136">
        <f t="shared" si="2"/>
        <v>4</v>
      </c>
    </row>
    <row r="24" spans="1:7" ht="13.5">
      <c r="A24" s="77">
        <v>19</v>
      </c>
      <c r="B24" s="78" t="s">
        <v>227</v>
      </c>
      <c r="C24" s="23" t="s">
        <v>22</v>
      </c>
      <c r="D24" s="79">
        <v>36312</v>
      </c>
      <c r="E24" s="138">
        <f t="shared" si="0"/>
        <v>14</v>
      </c>
      <c r="F24" s="1">
        <f t="shared" si="1"/>
        <v>2.6</v>
      </c>
      <c r="G24" s="136">
        <f t="shared" si="2"/>
        <v>2</v>
      </c>
    </row>
    <row r="25" spans="1:7" ht="13.5">
      <c r="A25" s="77">
        <v>20</v>
      </c>
      <c r="B25" s="78" t="s">
        <v>228</v>
      </c>
      <c r="C25" s="23" t="s">
        <v>17</v>
      </c>
      <c r="D25" s="79">
        <v>33329</v>
      </c>
      <c r="E25" s="138">
        <f t="shared" si="0"/>
        <v>23</v>
      </c>
      <c r="F25" s="1">
        <f t="shared" si="1"/>
        <v>4.4</v>
      </c>
      <c r="G25" s="136">
        <f t="shared" si="2"/>
        <v>4</v>
      </c>
    </row>
    <row r="26" spans="1:7" ht="13.5">
      <c r="A26" s="77">
        <v>21</v>
      </c>
      <c r="B26" s="78" t="s">
        <v>229</v>
      </c>
      <c r="C26" s="23" t="s">
        <v>98</v>
      </c>
      <c r="D26" s="79">
        <v>32599</v>
      </c>
      <c r="E26" s="138">
        <f t="shared" si="0"/>
        <v>25</v>
      </c>
      <c r="F26" s="1">
        <f t="shared" si="1"/>
        <v>4.8</v>
      </c>
      <c r="G26" s="136">
        <f t="shared" si="2"/>
        <v>4</v>
      </c>
    </row>
    <row r="27" spans="1:7" ht="13.5">
      <c r="A27" s="77">
        <v>22</v>
      </c>
      <c r="B27" s="78" t="s">
        <v>23</v>
      </c>
      <c r="C27" s="23" t="s">
        <v>24</v>
      </c>
      <c r="D27" s="79">
        <v>34516</v>
      </c>
      <c r="E27" s="138">
        <f t="shared" si="0"/>
        <v>19</v>
      </c>
      <c r="F27" s="1">
        <f t="shared" si="1"/>
        <v>3.6</v>
      </c>
      <c r="G27" s="136">
        <f t="shared" si="2"/>
        <v>3</v>
      </c>
    </row>
    <row r="28" spans="1:7" ht="13.5">
      <c r="A28" s="77">
        <v>23</v>
      </c>
      <c r="B28" s="78" t="s">
        <v>25</v>
      </c>
      <c r="C28" s="23" t="s">
        <v>26</v>
      </c>
      <c r="D28" s="79" t="s">
        <v>120</v>
      </c>
      <c r="E28" s="138">
        <f t="shared" si="0"/>
        <v>35</v>
      </c>
      <c r="F28" s="1">
        <f t="shared" si="1"/>
        <v>6.8</v>
      </c>
      <c r="G28" s="136">
        <f t="shared" si="2"/>
        <v>6</v>
      </c>
    </row>
    <row r="29" spans="1:7" ht="13.5">
      <c r="A29" s="77">
        <v>24</v>
      </c>
      <c r="B29" s="78" t="s">
        <v>99</v>
      </c>
      <c r="C29" s="23" t="s">
        <v>100</v>
      </c>
      <c r="D29" s="79">
        <v>30195</v>
      </c>
      <c r="E29" s="138">
        <f t="shared" si="0"/>
        <v>31</v>
      </c>
      <c r="F29" s="1">
        <f t="shared" si="1"/>
        <v>6</v>
      </c>
      <c r="G29" s="136">
        <f t="shared" si="2"/>
        <v>6</v>
      </c>
    </row>
    <row r="30" spans="1:7" ht="13.5">
      <c r="A30" s="77">
        <v>25</v>
      </c>
      <c r="B30" s="78" t="s">
        <v>230</v>
      </c>
      <c r="C30" s="23" t="s">
        <v>27</v>
      </c>
      <c r="D30" s="79" t="s">
        <v>121</v>
      </c>
      <c r="E30" s="138" t="e">
        <f t="shared" si="0"/>
        <v>#VALUE!</v>
      </c>
      <c r="F30" s="1" t="e">
        <f t="shared" si="1"/>
        <v>#VALUE!</v>
      </c>
      <c r="G30" s="136" t="e">
        <f t="shared" si="2"/>
        <v>#VALUE!</v>
      </c>
    </row>
    <row r="31" spans="1:7" ht="13.5">
      <c r="A31" s="77">
        <v>27</v>
      </c>
      <c r="B31" s="78" t="s">
        <v>213</v>
      </c>
      <c r="C31" s="23" t="s">
        <v>28</v>
      </c>
      <c r="D31" s="79">
        <v>27851</v>
      </c>
      <c r="E31" s="138">
        <f t="shared" si="0"/>
        <v>38</v>
      </c>
      <c r="F31" s="1">
        <f t="shared" si="1"/>
        <v>7.4</v>
      </c>
      <c r="G31" s="136">
        <f t="shared" si="2"/>
        <v>7</v>
      </c>
    </row>
    <row r="32" spans="1:7" ht="13.5">
      <c r="A32" s="77">
        <v>26</v>
      </c>
      <c r="B32" s="78" t="s">
        <v>48</v>
      </c>
      <c r="C32" s="23" t="s">
        <v>101</v>
      </c>
      <c r="D32" s="79">
        <v>27364</v>
      </c>
      <c r="E32" s="138">
        <f t="shared" si="0"/>
        <v>39</v>
      </c>
      <c r="F32" s="1">
        <f t="shared" si="1"/>
        <v>7.6</v>
      </c>
      <c r="G32" s="136">
        <f t="shared" si="2"/>
        <v>7</v>
      </c>
    </row>
    <row r="33" spans="1:7" ht="13.5">
      <c r="A33" s="77">
        <v>28</v>
      </c>
      <c r="B33" s="78" t="s">
        <v>231</v>
      </c>
      <c r="C33" s="23" t="s">
        <v>30</v>
      </c>
      <c r="D33" s="79">
        <v>32721</v>
      </c>
      <c r="E33" s="138">
        <f t="shared" si="0"/>
        <v>24</v>
      </c>
      <c r="F33" s="1">
        <f t="shared" si="1"/>
        <v>4.6</v>
      </c>
      <c r="G33" s="136">
        <f t="shared" si="2"/>
        <v>4</v>
      </c>
    </row>
    <row r="34" spans="1:7" ht="13.5">
      <c r="A34" s="77">
        <v>29</v>
      </c>
      <c r="B34" s="78" t="s">
        <v>232</v>
      </c>
      <c r="C34" s="23" t="s">
        <v>123</v>
      </c>
      <c r="D34" s="79">
        <v>39083</v>
      </c>
      <c r="E34" s="138">
        <f t="shared" si="0"/>
        <v>7</v>
      </c>
      <c r="F34" s="1">
        <f t="shared" si="1"/>
        <v>1.2</v>
      </c>
      <c r="G34" s="136">
        <v>1</v>
      </c>
    </row>
    <row r="35" spans="1:7" ht="13.5">
      <c r="A35" s="77">
        <v>30</v>
      </c>
      <c r="B35" s="78" t="s">
        <v>31</v>
      </c>
      <c r="C35" s="23" t="s">
        <v>32</v>
      </c>
      <c r="D35" s="79" t="s">
        <v>124</v>
      </c>
      <c r="E35" s="138">
        <f t="shared" si="0"/>
        <v>23</v>
      </c>
      <c r="F35" s="1">
        <f t="shared" si="1"/>
        <v>4.4</v>
      </c>
      <c r="G35" s="136">
        <f t="shared" si="2"/>
        <v>4</v>
      </c>
    </row>
    <row r="36" spans="1:7" ht="13.5">
      <c r="A36" s="77">
        <v>31</v>
      </c>
      <c r="B36" s="78" t="s">
        <v>215</v>
      </c>
      <c r="C36" s="16" t="s">
        <v>236</v>
      </c>
      <c r="D36" s="79" t="s">
        <v>200</v>
      </c>
      <c r="E36" s="138" t="e">
        <f t="shared" si="0"/>
        <v>#VALUE!</v>
      </c>
      <c r="F36" s="1" t="e">
        <f t="shared" si="1"/>
        <v>#VALUE!</v>
      </c>
      <c r="G36" s="136" t="e">
        <f t="shared" si="2"/>
        <v>#VALUE!</v>
      </c>
    </row>
    <row r="37" spans="1:7" ht="13.5">
      <c r="A37" s="77">
        <v>32</v>
      </c>
      <c r="B37" s="78" t="s">
        <v>233</v>
      </c>
      <c r="C37" s="23" t="s">
        <v>29</v>
      </c>
      <c r="D37" s="79" t="s">
        <v>122</v>
      </c>
      <c r="E37" s="138">
        <f t="shared" si="0"/>
        <v>30</v>
      </c>
      <c r="F37" s="1">
        <f t="shared" si="1"/>
        <v>5.8</v>
      </c>
      <c r="G37" s="136">
        <f t="shared" si="2"/>
        <v>5</v>
      </c>
    </row>
    <row r="38" spans="1:7" ht="13.5">
      <c r="A38" s="77">
        <v>33</v>
      </c>
      <c r="B38" s="78" t="s">
        <v>46</v>
      </c>
      <c r="C38" s="23" t="s">
        <v>33</v>
      </c>
      <c r="D38" s="79" t="s">
        <v>126</v>
      </c>
      <c r="E38" s="138">
        <f t="shared" si="0"/>
        <v>27</v>
      </c>
      <c r="F38" s="1">
        <f t="shared" si="1"/>
        <v>5.2</v>
      </c>
      <c r="G38" s="136">
        <f t="shared" si="2"/>
        <v>5</v>
      </c>
    </row>
    <row r="39" spans="1:7" ht="13.5">
      <c r="A39" s="77">
        <v>34</v>
      </c>
      <c r="B39" s="78" t="s">
        <v>234</v>
      </c>
      <c r="C39" s="23" t="s">
        <v>202</v>
      </c>
      <c r="D39" s="79" t="s">
        <v>200</v>
      </c>
      <c r="E39" s="138" t="e">
        <f t="shared" si="0"/>
        <v>#VALUE!</v>
      </c>
      <c r="F39" s="1" t="e">
        <f t="shared" si="1"/>
        <v>#VALUE!</v>
      </c>
      <c r="G39" s="136" t="e">
        <f t="shared" si="2"/>
        <v>#VALUE!</v>
      </c>
    </row>
    <row r="40" spans="1:7" ht="13.5">
      <c r="A40" s="77">
        <v>35</v>
      </c>
      <c r="B40" s="78" t="s">
        <v>235</v>
      </c>
      <c r="C40" s="23" t="s">
        <v>204</v>
      </c>
      <c r="D40" s="79" t="s">
        <v>127</v>
      </c>
      <c r="E40" s="138">
        <f t="shared" si="0"/>
        <v>32</v>
      </c>
      <c r="F40" s="1">
        <f t="shared" si="1"/>
        <v>6.2</v>
      </c>
      <c r="G40" s="136">
        <f t="shared" si="2"/>
        <v>6</v>
      </c>
    </row>
    <row r="41" spans="1:7" ht="15" customHeight="1">
      <c r="A41" s="77">
        <v>36</v>
      </c>
      <c r="B41" s="81" t="s">
        <v>237</v>
      </c>
      <c r="C41" s="23" t="s">
        <v>242</v>
      </c>
      <c r="D41" s="79">
        <v>32964</v>
      </c>
      <c r="E41" s="138">
        <f t="shared" si="0"/>
        <v>24</v>
      </c>
      <c r="F41" s="1">
        <f t="shared" si="1"/>
        <v>4.6</v>
      </c>
      <c r="G41" s="136">
        <f t="shared" si="2"/>
        <v>4</v>
      </c>
    </row>
    <row r="42" spans="1:7" ht="14.25" thickBot="1">
      <c r="A42" s="82">
        <v>37</v>
      </c>
      <c r="B42" s="83"/>
      <c r="C42" s="84"/>
      <c r="D42" s="85"/>
      <c r="E42" s="138"/>
      <c r="F42" s="1">
        <f t="shared" si="1"/>
        <v>-0.2</v>
      </c>
      <c r="G42" s="136">
        <f t="shared" si="2"/>
        <v>-1</v>
      </c>
    </row>
    <row r="43" spans="6:7" ht="13.5">
      <c r="F43" s="87"/>
      <c r="G43" s="87"/>
    </row>
    <row r="44" spans="3:5" ht="13.5">
      <c r="C44" s="88" t="s">
        <v>128</v>
      </c>
      <c r="D44" s="88"/>
      <c r="E44" s="88"/>
    </row>
    <row r="45" spans="3:5" ht="13.5" customHeight="1">
      <c r="C45" s="67" t="s">
        <v>129</v>
      </c>
      <c r="D45" s="67"/>
      <c r="E45" s="67"/>
    </row>
    <row r="48" spans="2:8" ht="13.5">
      <c r="B48" s="67" t="s">
        <v>130</v>
      </c>
      <c r="C48" s="67"/>
      <c r="D48" s="67"/>
      <c r="E48" s="67"/>
      <c r="F48" s="67"/>
      <c r="G48" s="67"/>
      <c r="H48" s="67"/>
    </row>
    <row r="49" spans="2:6" ht="13.5">
      <c r="B49" s="86" t="s">
        <v>102</v>
      </c>
      <c r="F49">
        <v>1</v>
      </c>
    </row>
    <row r="50" spans="2:6" ht="13.5">
      <c r="B50" s="86" t="s">
        <v>103</v>
      </c>
      <c r="D50" s="68"/>
      <c r="F50">
        <v>2</v>
      </c>
    </row>
    <row r="51" spans="2:6" ht="13.5">
      <c r="B51" s="86" t="s">
        <v>104</v>
      </c>
      <c r="D51" s="68"/>
      <c r="F51">
        <v>3</v>
      </c>
    </row>
    <row r="52" spans="2:6" ht="13.5">
      <c r="B52" s="86" t="s">
        <v>105</v>
      </c>
      <c r="D52" s="86"/>
      <c r="F52">
        <v>4</v>
      </c>
    </row>
    <row r="53" spans="2:6" ht="13.5">
      <c r="B53" s="86" t="s">
        <v>106</v>
      </c>
      <c r="D53" s="86"/>
      <c r="F53">
        <v>5</v>
      </c>
    </row>
    <row r="54" spans="2:6" ht="13.5">
      <c r="B54" s="86" t="s">
        <v>132</v>
      </c>
      <c r="D54" s="86"/>
      <c r="F54">
        <v>6</v>
      </c>
    </row>
    <row r="55" spans="2:6" ht="13.5">
      <c r="B55" s="86" t="s">
        <v>133</v>
      </c>
      <c r="D55" s="86"/>
      <c r="F55">
        <v>7</v>
      </c>
    </row>
    <row r="56" spans="2:6" ht="13.5">
      <c r="B56" s="86" t="s">
        <v>131</v>
      </c>
      <c r="F56">
        <v>8</v>
      </c>
    </row>
    <row r="57" ht="13.5">
      <c r="F57">
        <v>9</v>
      </c>
    </row>
    <row r="58" ht="13.5">
      <c r="F58">
        <v>10</v>
      </c>
    </row>
    <row r="59" spans="4:6" ht="13.5">
      <c r="D59" s="89"/>
      <c r="F59">
        <v>11</v>
      </c>
    </row>
    <row r="60" spans="4:6" ht="13.5">
      <c r="D60" s="68" t="s">
        <v>134</v>
      </c>
      <c r="F60">
        <v>12</v>
      </c>
    </row>
    <row r="61" spans="2:6" ht="13.5">
      <c r="B61" s="89">
        <v>25660</v>
      </c>
      <c r="C61" s="90">
        <f aca="true" t="shared" si="3" ref="C61:C92">B61</f>
        <v>25660</v>
      </c>
      <c r="D61">
        <f aca="true" t="shared" si="4" ref="D61:D92">DATEDIF(C61,$E$4,"Y")</f>
        <v>43</v>
      </c>
      <c r="F61">
        <v>13</v>
      </c>
    </row>
    <row r="62" spans="2:6" ht="13.5">
      <c r="B62" s="89">
        <v>26025</v>
      </c>
      <c r="C62" s="90">
        <f t="shared" si="3"/>
        <v>26025</v>
      </c>
      <c r="D62">
        <f t="shared" si="4"/>
        <v>42</v>
      </c>
      <c r="F62">
        <v>14</v>
      </c>
    </row>
    <row r="63" spans="2:6" ht="13.5">
      <c r="B63" s="89">
        <v>26391</v>
      </c>
      <c r="C63" s="90">
        <f t="shared" si="3"/>
        <v>26391</v>
      </c>
      <c r="D63">
        <f t="shared" si="4"/>
        <v>41</v>
      </c>
      <c r="F63">
        <v>15</v>
      </c>
    </row>
    <row r="64" spans="2:6" ht="13.5">
      <c r="B64" s="89">
        <v>26756</v>
      </c>
      <c r="C64" s="90">
        <f t="shared" si="3"/>
        <v>26756</v>
      </c>
      <c r="D64">
        <f t="shared" si="4"/>
        <v>40</v>
      </c>
      <c r="F64">
        <v>16</v>
      </c>
    </row>
    <row r="65" spans="2:6" ht="13.5">
      <c r="B65" s="89">
        <v>27121</v>
      </c>
      <c r="C65" s="90">
        <f t="shared" si="3"/>
        <v>27121</v>
      </c>
      <c r="D65">
        <f t="shared" si="4"/>
        <v>39</v>
      </c>
      <c r="F65">
        <v>17</v>
      </c>
    </row>
    <row r="66" spans="2:6" ht="13.5">
      <c r="B66" s="89">
        <v>27486</v>
      </c>
      <c r="C66" s="90">
        <f t="shared" si="3"/>
        <v>27486</v>
      </c>
      <c r="D66">
        <f t="shared" si="4"/>
        <v>38</v>
      </c>
      <c r="F66">
        <v>18</v>
      </c>
    </row>
    <row r="67" spans="2:6" ht="13.5">
      <c r="B67" s="89">
        <v>27852</v>
      </c>
      <c r="C67" s="90">
        <f t="shared" si="3"/>
        <v>27852</v>
      </c>
      <c r="D67">
        <f t="shared" si="4"/>
        <v>37</v>
      </c>
      <c r="F67">
        <v>19</v>
      </c>
    </row>
    <row r="68" spans="2:6" ht="13.5">
      <c r="B68" s="89">
        <v>28217</v>
      </c>
      <c r="C68" s="90">
        <f t="shared" si="3"/>
        <v>28217</v>
      </c>
      <c r="D68">
        <f t="shared" si="4"/>
        <v>36</v>
      </c>
      <c r="F68">
        <v>20</v>
      </c>
    </row>
    <row r="69" spans="2:6" ht="13.5">
      <c r="B69" s="89">
        <v>28582</v>
      </c>
      <c r="C69" s="90">
        <f t="shared" si="3"/>
        <v>28582</v>
      </c>
      <c r="D69">
        <f t="shared" si="4"/>
        <v>35</v>
      </c>
      <c r="F69">
        <v>21</v>
      </c>
    </row>
    <row r="70" spans="2:6" ht="13.5">
      <c r="B70" s="89">
        <v>28947</v>
      </c>
      <c r="C70" s="90">
        <f t="shared" si="3"/>
        <v>28947</v>
      </c>
      <c r="D70">
        <f t="shared" si="4"/>
        <v>34</v>
      </c>
      <c r="F70">
        <v>22</v>
      </c>
    </row>
    <row r="71" spans="2:6" ht="13.5">
      <c r="B71" s="89">
        <v>29313</v>
      </c>
      <c r="C71" s="90">
        <f t="shared" si="3"/>
        <v>29313</v>
      </c>
      <c r="D71">
        <f t="shared" si="4"/>
        <v>33</v>
      </c>
      <c r="F71">
        <v>23</v>
      </c>
    </row>
    <row r="72" spans="2:6" ht="13.5">
      <c r="B72" s="89">
        <v>29678</v>
      </c>
      <c r="C72" s="90">
        <f t="shared" si="3"/>
        <v>29678</v>
      </c>
      <c r="D72">
        <f t="shared" si="4"/>
        <v>32</v>
      </c>
      <c r="F72">
        <v>24</v>
      </c>
    </row>
    <row r="73" spans="2:6" ht="13.5">
      <c r="B73" s="89">
        <v>30043</v>
      </c>
      <c r="C73" s="90">
        <f t="shared" si="3"/>
        <v>30043</v>
      </c>
      <c r="D73">
        <f t="shared" si="4"/>
        <v>31</v>
      </c>
      <c r="F73">
        <v>25</v>
      </c>
    </row>
    <row r="74" spans="2:6" ht="13.5">
      <c r="B74" s="89">
        <v>30408</v>
      </c>
      <c r="C74" s="90">
        <f t="shared" si="3"/>
        <v>30408</v>
      </c>
      <c r="D74">
        <f t="shared" si="4"/>
        <v>30</v>
      </c>
      <c r="F74">
        <v>26</v>
      </c>
    </row>
    <row r="75" spans="2:6" ht="13.5">
      <c r="B75" s="89">
        <v>30774</v>
      </c>
      <c r="C75" s="90">
        <f t="shared" si="3"/>
        <v>30774</v>
      </c>
      <c r="D75">
        <f t="shared" si="4"/>
        <v>29</v>
      </c>
      <c r="F75">
        <v>27</v>
      </c>
    </row>
    <row r="76" spans="2:6" ht="13.5">
      <c r="B76" s="89">
        <v>31139</v>
      </c>
      <c r="C76" s="90">
        <f t="shared" si="3"/>
        <v>31139</v>
      </c>
      <c r="D76">
        <f t="shared" si="4"/>
        <v>28</v>
      </c>
      <c r="F76">
        <v>28</v>
      </c>
    </row>
    <row r="77" spans="2:6" ht="13.5">
      <c r="B77" s="89">
        <v>31504</v>
      </c>
      <c r="C77" s="90">
        <f t="shared" si="3"/>
        <v>31504</v>
      </c>
      <c r="D77">
        <f t="shared" si="4"/>
        <v>27</v>
      </c>
      <c r="F77">
        <v>29</v>
      </c>
    </row>
    <row r="78" spans="2:6" ht="13.5">
      <c r="B78" s="89">
        <v>31869</v>
      </c>
      <c r="C78" s="90">
        <f t="shared" si="3"/>
        <v>31869</v>
      </c>
      <c r="D78">
        <f t="shared" si="4"/>
        <v>26</v>
      </c>
      <c r="F78">
        <v>30</v>
      </c>
    </row>
    <row r="79" spans="2:6" ht="13.5">
      <c r="B79" s="89">
        <v>32235</v>
      </c>
      <c r="C79" s="90">
        <f t="shared" si="3"/>
        <v>32235</v>
      </c>
      <c r="D79">
        <f t="shared" si="4"/>
        <v>25</v>
      </c>
      <c r="F79">
        <v>31</v>
      </c>
    </row>
    <row r="80" spans="2:6" ht="13.5">
      <c r="B80" s="89">
        <v>32600</v>
      </c>
      <c r="C80" s="90">
        <f t="shared" si="3"/>
        <v>32600</v>
      </c>
      <c r="D80">
        <f t="shared" si="4"/>
        <v>24</v>
      </c>
      <c r="F80">
        <v>32</v>
      </c>
    </row>
    <row r="81" spans="2:6" ht="13.5">
      <c r="B81" s="89">
        <v>32965</v>
      </c>
      <c r="C81" s="90">
        <f t="shared" si="3"/>
        <v>32965</v>
      </c>
      <c r="D81">
        <f t="shared" si="4"/>
        <v>23</v>
      </c>
      <c r="F81">
        <v>33</v>
      </c>
    </row>
    <row r="82" spans="2:6" ht="13.5">
      <c r="B82" s="89">
        <v>33330</v>
      </c>
      <c r="C82" s="90">
        <f t="shared" si="3"/>
        <v>33330</v>
      </c>
      <c r="D82">
        <f t="shared" si="4"/>
        <v>22</v>
      </c>
      <c r="F82">
        <v>34</v>
      </c>
    </row>
    <row r="83" spans="2:6" ht="13.5">
      <c r="B83" s="89">
        <v>33696</v>
      </c>
      <c r="C83" s="90">
        <f t="shared" si="3"/>
        <v>33696</v>
      </c>
      <c r="D83">
        <f t="shared" si="4"/>
        <v>21</v>
      </c>
      <c r="F83">
        <v>35</v>
      </c>
    </row>
    <row r="84" spans="2:6" ht="13.5">
      <c r="B84" s="89">
        <v>34061</v>
      </c>
      <c r="C84" s="90">
        <f t="shared" si="3"/>
        <v>34061</v>
      </c>
      <c r="D84">
        <f t="shared" si="4"/>
        <v>20</v>
      </c>
      <c r="F84">
        <v>36</v>
      </c>
    </row>
    <row r="85" spans="2:6" ht="13.5">
      <c r="B85" s="89">
        <v>34426</v>
      </c>
      <c r="C85" s="90">
        <f t="shared" si="3"/>
        <v>34426</v>
      </c>
      <c r="D85">
        <f t="shared" si="4"/>
        <v>19</v>
      </c>
      <c r="F85">
        <v>37</v>
      </c>
    </row>
    <row r="86" spans="2:6" ht="13.5">
      <c r="B86" s="89">
        <v>34791</v>
      </c>
      <c r="C86" s="90">
        <f t="shared" si="3"/>
        <v>34791</v>
      </c>
      <c r="D86">
        <f t="shared" si="4"/>
        <v>18</v>
      </c>
      <c r="F86">
        <v>38</v>
      </c>
    </row>
    <row r="87" spans="2:6" ht="13.5">
      <c r="B87" s="89">
        <v>35157</v>
      </c>
      <c r="C87" s="90">
        <f t="shared" si="3"/>
        <v>35157</v>
      </c>
      <c r="D87">
        <f t="shared" si="4"/>
        <v>17</v>
      </c>
      <c r="F87">
        <v>39</v>
      </c>
    </row>
    <row r="88" spans="2:6" ht="13.5">
      <c r="B88" s="89">
        <v>35522</v>
      </c>
      <c r="C88" s="90">
        <f t="shared" si="3"/>
        <v>35522</v>
      </c>
      <c r="D88">
        <f t="shared" si="4"/>
        <v>16</v>
      </c>
      <c r="F88">
        <v>40</v>
      </c>
    </row>
    <row r="89" spans="2:4" ht="13.5">
      <c r="B89" s="89">
        <v>35887</v>
      </c>
      <c r="C89" s="90">
        <f t="shared" si="3"/>
        <v>35887</v>
      </c>
      <c r="D89">
        <f t="shared" si="4"/>
        <v>15</v>
      </c>
    </row>
    <row r="90" spans="2:4" ht="13.5">
      <c r="B90" s="89">
        <v>36252</v>
      </c>
      <c r="C90" s="90">
        <f t="shared" si="3"/>
        <v>36252</v>
      </c>
      <c r="D90">
        <f t="shared" si="4"/>
        <v>14</v>
      </c>
    </row>
    <row r="91" spans="2:4" ht="13.5">
      <c r="B91" s="89">
        <v>36618</v>
      </c>
      <c r="C91" s="90">
        <f t="shared" si="3"/>
        <v>36618</v>
      </c>
      <c r="D91">
        <f t="shared" si="4"/>
        <v>13</v>
      </c>
    </row>
    <row r="92" spans="2:4" ht="13.5">
      <c r="B92" s="89">
        <v>36983</v>
      </c>
      <c r="C92" s="90">
        <f t="shared" si="3"/>
        <v>36983</v>
      </c>
      <c r="D92">
        <f t="shared" si="4"/>
        <v>12</v>
      </c>
    </row>
    <row r="93" spans="2:4" ht="13.5">
      <c r="B93" s="89">
        <v>37348</v>
      </c>
      <c r="C93" s="90">
        <f aca="true" t="shared" si="5" ref="C93:C121">B93</f>
        <v>37348</v>
      </c>
      <c r="D93">
        <f aca="true" t="shared" si="6" ref="D93:D121">DATEDIF(C93,$E$4,"Y")</f>
        <v>11</v>
      </c>
    </row>
    <row r="94" spans="2:4" ht="13.5">
      <c r="B94" s="89">
        <v>37713</v>
      </c>
      <c r="C94" s="90">
        <f t="shared" si="5"/>
        <v>37713</v>
      </c>
      <c r="D94">
        <f t="shared" si="6"/>
        <v>10</v>
      </c>
    </row>
    <row r="95" spans="2:4" ht="13.5">
      <c r="B95" s="89">
        <v>38079</v>
      </c>
      <c r="C95" s="90">
        <f t="shared" si="5"/>
        <v>38079</v>
      </c>
      <c r="D95">
        <f t="shared" si="6"/>
        <v>9</v>
      </c>
    </row>
    <row r="96" spans="2:4" ht="13.5">
      <c r="B96" s="89">
        <v>38444</v>
      </c>
      <c r="C96" s="90">
        <f t="shared" si="5"/>
        <v>38444</v>
      </c>
      <c r="D96">
        <f t="shared" si="6"/>
        <v>8</v>
      </c>
    </row>
    <row r="97" spans="2:4" ht="13.5">
      <c r="B97" s="89">
        <v>38809</v>
      </c>
      <c r="C97" s="90">
        <f t="shared" si="5"/>
        <v>38809</v>
      </c>
      <c r="D97">
        <f t="shared" si="6"/>
        <v>7</v>
      </c>
    </row>
    <row r="98" spans="2:4" ht="13.5">
      <c r="B98" s="89">
        <v>39174</v>
      </c>
      <c r="C98" s="90">
        <f t="shared" si="5"/>
        <v>39174</v>
      </c>
      <c r="D98">
        <f t="shared" si="6"/>
        <v>6</v>
      </c>
    </row>
    <row r="99" spans="2:4" ht="13.5">
      <c r="B99" s="89">
        <v>39540</v>
      </c>
      <c r="C99" s="90">
        <f t="shared" si="5"/>
        <v>39540</v>
      </c>
      <c r="D99">
        <f t="shared" si="6"/>
        <v>5</v>
      </c>
    </row>
    <row r="100" spans="2:4" ht="13.5">
      <c r="B100" s="89">
        <v>39905</v>
      </c>
      <c r="C100" s="90">
        <f t="shared" si="5"/>
        <v>39905</v>
      </c>
      <c r="D100">
        <f t="shared" si="6"/>
        <v>4</v>
      </c>
    </row>
    <row r="101" spans="2:4" ht="13.5">
      <c r="B101" s="89">
        <v>40270</v>
      </c>
      <c r="C101" s="90">
        <f t="shared" si="5"/>
        <v>40270</v>
      </c>
      <c r="D101">
        <f t="shared" si="6"/>
        <v>3</v>
      </c>
    </row>
    <row r="102" spans="2:4" ht="13.5">
      <c r="B102" s="89">
        <v>40635</v>
      </c>
      <c r="C102" s="90">
        <f t="shared" si="5"/>
        <v>40635</v>
      </c>
      <c r="D102">
        <f t="shared" si="6"/>
        <v>2</v>
      </c>
    </row>
    <row r="103" spans="2:4" ht="13.5">
      <c r="B103" s="89">
        <v>41001</v>
      </c>
      <c r="C103" s="90">
        <f t="shared" si="5"/>
        <v>41001</v>
      </c>
      <c r="D103">
        <f t="shared" si="6"/>
        <v>1</v>
      </c>
    </row>
    <row r="104" spans="2:4" ht="13.5">
      <c r="B104" s="89">
        <v>41366</v>
      </c>
      <c r="C104" s="90">
        <f t="shared" si="5"/>
        <v>41366</v>
      </c>
      <c r="D104">
        <f t="shared" si="6"/>
        <v>0</v>
      </c>
    </row>
    <row r="105" spans="2:4" ht="13.5">
      <c r="B105" s="89">
        <v>41731</v>
      </c>
      <c r="C105" s="90">
        <f t="shared" si="5"/>
        <v>41731</v>
      </c>
      <c r="D105" t="e">
        <f t="shared" si="6"/>
        <v>#NUM!</v>
      </c>
    </row>
    <row r="106" spans="2:4" ht="13.5">
      <c r="B106" s="89">
        <v>42096</v>
      </c>
      <c r="C106" s="90">
        <f t="shared" si="5"/>
        <v>42096</v>
      </c>
      <c r="D106" t="e">
        <f t="shared" si="6"/>
        <v>#NUM!</v>
      </c>
    </row>
    <row r="107" spans="2:4" ht="13.5">
      <c r="B107" s="89">
        <v>42462</v>
      </c>
      <c r="C107" s="90">
        <f t="shared" si="5"/>
        <v>42462</v>
      </c>
      <c r="D107" t="e">
        <f t="shared" si="6"/>
        <v>#NUM!</v>
      </c>
    </row>
    <row r="108" spans="2:4" ht="13.5">
      <c r="B108" s="89">
        <v>42827</v>
      </c>
      <c r="C108" s="90">
        <f t="shared" si="5"/>
        <v>42827</v>
      </c>
      <c r="D108" t="e">
        <f t="shared" si="6"/>
        <v>#NUM!</v>
      </c>
    </row>
    <row r="109" spans="2:4" ht="13.5">
      <c r="B109" s="89">
        <v>43192</v>
      </c>
      <c r="C109" s="90">
        <f t="shared" si="5"/>
        <v>43192</v>
      </c>
      <c r="D109" t="e">
        <f t="shared" si="6"/>
        <v>#NUM!</v>
      </c>
    </row>
    <row r="110" spans="2:4" ht="13.5">
      <c r="B110" s="89">
        <v>43557</v>
      </c>
      <c r="C110" s="90">
        <f t="shared" si="5"/>
        <v>43557</v>
      </c>
      <c r="D110" t="e">
        <f t="shared" si="6"/>
        <v>#NUM!</v>
      </c>
    </row>
    <row r="111" spans="2:4" ht="13.5">
      <c r="B111" s="89">
        <v>43923</v>
      </c>
      <c r="C111" s="90">
        <f t="shared" si="5"/>
        <v>43923</v>
      </c>
      <c r="D111" t="e">
        <f t="shared" si="6"/>
        <v>#NUM!</v>
      </c>
    </row>
    <row r="112" spans="2:4" ht="13.5">
      <c r="B112" s="89">
        <v>44288</v>
      </c>
      <c r="C112" s="90">
        <f t="shared" si="5"/>
        <v>44288</v>
      </c>
      <c r="D112" t="e">
        <f t="shared" si="6"/>
        <v>#NUM!</v>
      </c>
    </row>
    <row r="113" spans="2:4" ht="13.5">
      <c r="B113" s="89">
        <v>44653</v>
      </c>
      <c r="C113" s="90">
        <f t="shared" si="5"/>
        <v>44653</v>
      </c>
      <c r="D113" t="e">
        <f t="shared" si="6"/>
        <v>#NUM!</v>
      </c>
    </row>
    <row r="114" spans="2:4" ht="13.5">
      <c r="B114" s="89">
        <v>45018</v>
      </c>
      <c r="C114" s="90">
        <f t="shared" si="5"/>
        <v>45018</v>
      </c>
      <c r="D114" t="e">
        <f t="shared" si="6"/>
        <v>#NUM!</v>
      </c>
    </row>
    <row r="115" spans="2:4" ht="13.5">
      <c r="B115" s="89">
        <v>45384</v>
      </c>
      <c r="C115" s="90">
        <f t="shared" si="5"/>
        <v>45384</v>
      </c>
      <c r="D115" t="e">
        <f t="shared" si="6"/>
        <v>#NUM!</v>
      </c>
    </row>
    <row r="116" spans="2:4" ht="13.5">
      <c r="B116" s="89">
        <v>45749</v>
      </c>
      <c r="C116" s="90">
        <f t="shared" si="5"/>
        <v>45749</v>
      </c>
      <c r="D116" t="e">
        <f t="shared" si="6"/>
        <v>#NUM!</v>
      </c>
    </row>
    <row r="117" spans="2:4" ht="13.5">
      <c r="B117" s="89">
        <v>46114</v>
      </c>
      <c r="C117" s="90">
        <f t="shared" si="5"/>
        <v>46114</v>
      </c>
      <c r="D117" t="e">
        <f t="shared" si="6"/>
        <v>#NUM!</v>
      </c>
    </row>
    <row r="118" spans="2:4" ht="13.5">
      <c r="B118" s="89">
        <v>46479</v>
      </c>
      <c r="C118" s="90">
        <f t="shared" si="5"/>
        <v>46479</v>
      </c>
      <c r="D118" t="e">
        <f t="shared" si="6"/>
        <v>#NUM!</v>
      </c>
    </row>
    <row r="119" spans="2:4" ht="13.5">
      <c r="B119" s="89">
        <v>46845</v>
      </c>
      <c r="C119" s="90">
        <f t="shared" si="5"/>
        <v>46845</v>
      </c>
      <c r="D119" t="e">
        <f t="shared" si="6"/>
        <v>#NUM!</v>
      </c>
    </row>
    <row r="120" spans="2:4" ht="13.5">
      <c r="B120" s="89">
        <v>47210</v>
      </c>
      <c r="C120" s="90">
        <f t="shared" si="5"/>
        <v>47210</v>
      </c>
      <c r="D120" t="e">
        <f t="shared" si="6"/>
        <v>#NUM!</v>
      </c>
    </row>
    <row r="121" spans="2:4" ht="13.5">
      <c r="B121" s="89">
        <v>47575</v>
      </c>
      <c r="C121" s="90">
        <f t="shared" si="5"/>
        <v>47575</v>
      </c>
      <c r="D121" t="e">
        <f t="shared" si="6"/>
        <v>#NUM!</v>
      </c>
    </row>
  </sheetData>
  <sheetProtection/>
  <mergeCells count="2">
    <mergeCell ref="A1:D1"/>
    <mergeCell ref="A4:C4"/>
  </mergeCells>
  <printOptions/>
  <pageMargins left="0.33" right="0.72" top="0.87" bottom="0.29" header="0.22" footer="0.19"/>
  <pageSetup blackAndWhite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oyc race</dc:creator>
  <cp:keywords/>
  <dc:description/>
  <cp:lastModifiedBy>hoo</cp:lastModifiedBy>
  <cp:lastPrinted>2012-03-05T02:59:12Z</cp:lastPrinted>
  <dcterms:created xsi:type="dcterms:W3CDTF">2010-04-13T00:33:50Z</dcterms:created>
  <dcterms:modified xsi:type="dcterms:W3CDTF">2014-07-06T11:59:02Z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