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000" windowHeight="8190" activeTab="1"/>
  </bookViews>
  <sheets>
    <sheet name="総合" sheetId="1" r:id="rId1"/>
    <sheet name="OYCレーティング2011" sheetId="2" r:id="rId2"/>
    <sheet name="スポーツカップ2011" sheetId="3" r:id="rId3"/>
  </sheets>
  <definedNames>
    <definedName name="_xlnm.Print_Area" localSheetId="1">'OYCレーティング2011'!$A$1:$Q$22</definedName>
    <definedName name="_xlnm.Print_Area" localSheetId="2">'スポーツカップ2011'!$A$1:$L$17</definedName>
    <definedName name="_xlnm.Print_Titles" localSheetId="1">'OYCレーティング2011'!$4:$4</definedName>
    <definedName name="_xlnm.Print_Titles" localSheetId="2">'スポーツカップ2011'!$4:$4</definedName>
  </definedNames>
  <calcPr fullCalcOnLoad="1"/>
</workbook>
</file>

<file path=xl/sharedStrings.xml><?xml version="1.0" encoding="utf-8"?>
<sst xmlns="http://schemas.openxmlformats.org/spreadsheetml/2006/main" count="193" uniqueCount="135">
  <si>
    <t>修正時間＝所要時間×TMF</t>
  </si>
  <si>
    <t>ｽﾀｰﾄ時間</t>
  </si>
  <si>
    <t>修正</t>
  </si>
  <si>
    <t>着順</t>
  </si>
  <si>
    <t>Name</t>
  </si>
  <si>
    <t>艇種</t>
  </si>
  <si>
    <t>ＧＴＡ</t>
  </si>
  <si>
    <t>ＴＭＦ</t>
  </si>
  <si>
    <t>所要時間</t>
  </si>
  <si>
    <t>修正時間</t>
  </si>
  <si>
    <t>ＩＳＥ-Ｖ</t>
  </si>
  <si>
    <t>yamaha-31s LTD</t>
  </si>
  <si>
    <t>南風見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</si>
  <si>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</si>
  <si>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</si>
  <si>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</si>
  <si>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</si>
  <si>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</si>
  <si>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</si>
  <si>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</si>
  <si>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</si>
  <si>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</si>
  <si>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アルバトロス</t>
  </si>
  <si>
    <t>フォルテ</t>
  </si>
  <si>
    <t>yokoyama-30sr P:B</t>
  </si>
  <si>
    <t>HIBISCUS-III</t>
  </si>
  <si>
    <t>swing-34</t>
  </si>
  <si>
    <t>パーバート</t>
  </si>
  <si>
    <t>tak-29(runner) P:B</t>
  </si>
  <si>
    <t>Sail.No</t>
  </si>
  <si>
    <t>到着時間</t>
  </si>
  <si>
    <t>JST374</t>
  </si>
  <si>
    <t>yokoyama29</t>
  </si>
  <si>
    <t>2321</t>
  </si>
  <si>
    <t>3602</t>
  </si>
  <si>
    <t>3568</t>
  </si>
  <si>
    <t>4983</t>
  </si>
  <si>
    <t>0210</t>
  </si>
  <si>
    <t>yamaha30sⅡ</t>
  </si>
  <si>
    <t>4167</t>
  </si>
  <si>
    <t>CooCooSmile</t>
  </si>
  <si>
    <t>6060</t>
  </si>
  <si>
    <t>Dehler34</t>
  </si>
  <si>
    <t>2762</t>
  </si>
  <si>
    <t>3913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</si>
  <si>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</si>
  <si>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</si>
  <si>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</si>
  <si>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</si>
  <si>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</si>
  <si>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</si>
  <si>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</si>
  <si>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</si>
  <si>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</si>
  <si>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修正時間＝所要時間×TMF／（１－ＯＳＣ）</t>
  </si>
  <si>
    <t>Sail.No</t>
  </si>
  <si>
    <t>到着時間</t>
  </si>
  <si>
    <t>ハリマオ</t>
  </si>
  <si>
    <t>童夢</t>
  </si>
  <si>
    <t>略語解説</t>
  </si>
  <si>
    <t>ＤＮＣ</t>
  </si>
  <si>
    <t>スタートしなかった。スタートエリアに来なかった。</t>
  </si>
  <si>
    <t>ＤＮＳ</t>
  </si>
  <si>
    <t>スタートしなかった。（ＤＮＣとＯＣＳ以外）</t>
  </si>
  <si>
    <t>ＯＣＳ</t>
  </si>
  <si>
    <t>スタートしなかった。スタート信号のときにスタートラインのコースサイドにいてスタートしなかったか規則３０．１に違反した。</t>
  </si>
  <si>
    <t>規則３０．１・・・・ラウンド・アンド・エンド「２０１０年度ＯＹＣポイントレース帆走指示書」 ９.-８）参照</t>
  </si>
  <si>
    <t>ＺＦＰ</t>
  </si>
  <si>
    <t>規則３０．２に基づく２０％ペナルティー。</t>
  </si>
  <si>
    <t>ＢＦＤ</t>
  </si>
  <si>
    <t>規則３０．３に基づく失格。</t>
  </si>
  <si>
    <t>ＳＣＰ</t>
  </si>
  <si>
    <t>規則４４．３（ａ）に基づき、得点のペナルティーを履行した。</t>
  </si>
  <si>
    <t>ＤＮＦ</t>
  </si>
  <si>
    <t>フィニッシュしなかった。</t>
  </si>
  <si>
    <t>ＲＡＦ</t>
  </si>
  <si>
    <t>フィニッシュ後にリタイアした。</t>
  </si>
  <si>
    <t>ＤＳＱ</t>
  </si>
  <si>
    <t>失格。</t>
  </si>
  <si>
    <t>ＤＮＥ</t>
  </si>
  <si>
    <t>規則９０．３（ｂ）に基づく、除外できない失格。（ＤＧＭ以外）</t>
  </si>
  <si>
    <t>ＤＧＭ</t>
  </si>
  <si>
    <t>規則９０．４（ｂ）に基づく、除外できない重大な不正行為による失格。</t>
  </si>
  <si>
    <t>ＲＤＧ</t>
  </si>
  <si>
    <t>救済が与えられた。</t>
  </si>
  <si>
    <t>上記規則は　クラブハウスにある「セーリング競技規則　2009-2012」で確認ください。</t>
  </si>
  <si>
    <t>6484</t>
  </si>
  <si>
    <t>ＭＩＳＴＲＡＬ４</t>
  </si>
  <si>
    <t>※Committee艇　白砂</t>
  </si>
  <si>
    <t>2011.5月鬼四合同レース成績(OYC　Rating2011）</t>
  </si>
  <si>
    <t>2011.5月鬼四合同レース成績（CR98:東海ﾉﾝﾚｰﾃｨﾝｸﾞによるOYCｽﾎﾟｰﾂｶｯﾌﾟ2011）</t>
  </si>
  <si>
    <t>2011.5月鬼四合同レース総合成績（CR）</t>
  </si>
  <si>
    <t>ＪＰＮ4601</t>
  </si>
  <si>
    <t>スイング34</t>
  </si>
  <si>
    <t>カレラ２９０</t>
  </si>
  <si>
    <t>Mrスターボード</t>
  </si>
  <si>
    <t>ＪＳＴ852</t>
  </si>
  <si>
    <t>ヤマハ31Ｓ</t>
  </si>
  <si>
    <t>ミッキーマウス</t>
  </si>
  <si>
    <t>ＪＳＴ989</t>
  </si>
  <si>
    <t>ヤマハ26S</t>
  </si>
  <si>
    <t>OZ</t>
  </si>
  <si>
    <t>オークレット26</t>
  </si>
  <si>
    <t>ＤＮＣ</t>
  </si>
  <si>
    <t>ＺＦＰ</t>
  </si>
  <si>
    <t>ＳＣＰ</t>
  </si>
  <si>
    <t>ＤＮＦ</t>
  </si>
  <si>
    <t>フィニッシュしなかった。</t>
  </si>
  <si>
    <t>ＲＡＦ</t>
  </si>
  <si>
    <t>ＤＮＥ</t>
  </si>
  <si>
    <t>ＤＧＭ</t>
  </si>
  <si>
    <t>ＲＤＧ</t>
  </si>
  <si>
    <t>Sail.No</t>
  </si>
  <si>
    <t>到着時間</t>
  </si>
  <si>
    <t>0210</t>
  </si>
  <si>
    <t>4167</t>
  </si>
  <si>
    <t>JST374</t>
  </si>
  <si>
    <t>2762</t>
  </si>
  <si>
    <t>CooCooSmile</t>
  </si>
  <si>
    <t>6060</t>
  </si>
  <si>
    <t>Dehler34</t>
  </si>
  <si>
    <t>3954</t>
  </si>
  <si>
    <t>yamaha30sⅡ</t>
  </si>
  <si>
    <t>ＭＩＳＴＲＡＬ４</t>
  </si>
  <si>
    <t>2321</t>
  </si>
  <si>
    <t>3913</t>
  </si>
  <si>
    <t>6484</t>
  </si>
  <si>
    <t>yokoyama29</t>
  </si>
  <si>
    <t>3602</t>
  </si>
  <si>
    <t>4983</t>
  </si>
  <si>
    <t>3568</t>
  </si>
  <si>
    <t>DNF</t>
  </si>
  <si>
    <t>ＤＮＳ</t>
  </si>
  <si>
    <t>ＯＣＳ</t>
  </si>
  <si>
    <t>ＤＳＱ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</si>
</sst>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  <numFmt numFmtId="185" formatCode="h&quot;時&quot;mm&quot;分&quot;ss&quot;秒&quot;;@"/>
    <numFmt numFmtId="186" formatCode="[$-411]ge\.m\.d;@"/>
    <numFmt numFmtId="187" formatCode="mmm\-yyyy"/>
    <numFmt numFmtId="188" formatCode="0.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4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185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8" fontId="0" fillId="0" borderId="2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49" fontId="0" fillId="0" borderId="9" xfId="0" applyNumberFormat="1" applyBorder="1" applyAlignment="1">
      <alignment/>
    </xf>
    <xf numFmtId="0" fontId="0" fillId="2" borderId="8" xfId="0" applyFill="1" applyBorder="1" applyAlignment="1">
      <alignment/>
    </xf>
    <xf numFmtId="176" fontId="0" fillId="0" borderId="7" xfId="0" applyNumberFormat="1" applyBorder="1" applyAlignment="1">
      <alignment/>
    </xf>
    <xf numFmtId="185" fontId="0" fillId="0" borderId="8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7" xfId="0" applyNumberFormat="1" applyBorder="1" applyAlignment="1">
      <alignment/>
    </xf>
    <xf numFmtId="0" fontId="0" fillId="3" borderId="6" xfId="0" applyFill="1" applyBorder="1" applyAlignment="1">
      <alignment/>
    </xf>
    <xf numFmtId="0" fontId="0" fillId="0" borderId="11" xfId="0" applyBorder="1" applyAlignment="1">
      <alignment/>
    </xf>
    <xf numFmtId="0" fontId="0" fillId="2" borderId="6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2" xfId="0" applyFill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8" fontId="0" fillId="0" borderId="13" xfId="0" applyNumberFormat="1" applyBorder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right"/>
    </xf>
    <xf numFmtId="0" fontId="0" fillId="0" borderId="1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49" fontId="0" fillId="0" borderId="4" xfId="0" applyNumberFormat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9" fontId="0" fillId="4" borderId="5" xfId="0" applyNumberFormat="1" applyFill="1" applyBorder="1" applyAlignment="1">
      <alignment horizontal="center" shrinkToFit="1"/>
    </xf>
    <xf numFmtId="9" fontId="0" fillId="0" borderId="5" xfId="0" applyNumberFormat="1" applyBorder="1" applyAlignment="1">
      <alignment horizontal="center" shrinkToFit="1"/>
    </xf>
    <xf numFmtId="9" fontId="0" fillId="3" borderId="2" xfId="0" applyNumberFormat="1" applyFill="1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6" fontId="0" fillId="0" borderId="2" xfId="0" applyNumberFormat="1" applyBorder="1" applyAlignment="1">
      <alignment horizontal="center" shrinkToFit="1"/>
    </xf>
    <xf numFmtId="9" fontId="0" fillId="3" borderId="17" xfId="0" applyNumberFormat="1" applyFill="1" applyBorder="1" applyAlignment="1">
      <alignment horizontal="center" shrinkToFit="1"/>
    </xf>
    <xf numFmtId="177" fontId="0" fillId="0" borderId="18" xfId="0" applyNumberFormat="1" applyBorder="1" applyAlignment="1">
      <alignment horizontal="center" shrinkToFit="1"/>
    </xf>
    <xf numFmtId="178" fontId="0" fillId="0" borderId="5" xfId="0" applyNumberForma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84" fontId="0" fillId="3" borderId="6" xfId="0" applyNumberFormat="1" applyFill="1" applyBorder="1" applyAlignment="1">
      <alignment/>
    </xf>
    <xf numFmtId="178" fontId="0" fillId="0" borderId="8" xfId="0" applyNumberFormat="1" applyBorder="1" applyAlignment="1">
      <alignment/>
    </xf>
    <xf numFmtId="9" fontId="0" fillId="4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9" fontId="0" fillId="3" borderId="7" xfId="0" applyNumberFormat="1" applyFill="1" applyBorder="1" applyAlignment="1">
      <alignment/>
    </xf>
    <xf numFmtId="9" fontId="0" fillId="3" borderId="19" xfId="0" applyNumberFormat="1" applyFill="1" applyBorder="1" applyAlignment="1">
      <alignment/>
    </xf>
    <xf numFmtId="9" fontId="0" fillId="4" borderId="14" xfId="0" applyNumberFormat="1" applyFill="1" applyBorder="1" applyAlignment="1">
      <alignment/>
    </xf>
    <xf numFmtId="9" fontId="0" fillId="0" borderId="14" xfId="0" applyNumberFormat="1" applyBorder="1" applyAlignment="1">
      <alignment/>
    </xf>
    <xf numFmtId="9" fontId="0" fillId="3" borderId="13" xfId="0" applyNumberFormat="1" applyFill="1" applyBorder="1" applyAlignment="1">
      <alignment/>
    </xf>
    <xf numFmtId="178" fontId="0" fillId="0" borderId="20" xfId="0" applyNumberFormat="1" applyBorder="1" applyAlignment="1">
      <alignment/>
    </xf>
    <xf numFmtId="56" fontId="5" fillId="0" borderId="0" xfId="0" applyNumberFormat="1" applyFont="1" applyAlignment="1">
      <alignment horizontal="right"/>
    </xf>
    <xf numFmtId="184" fontId="0" fillId="3" borderId="12" xfId="0" applyNumberFormat="1" applyFill="1" applyBorder="1" applyAlignment="1">
      <alignment/>
    </xf>
    <xf numFmtId="185" fontId="0" fillId="3" borderId="6" xfId="0" applyNumberFormat="1" applyFill="1" applyBorder="1" applyAlignment="1">
      <alignment/>
    </xf>
    <xf numFmtId="0" fontId="0" fillId="0" borderId="0" xfId="0" applyAlignment="1">
      <alignment horizontal="left"/>
    </xf>
    <xf numFmtId="49" fontId="1" fillId="0" borderId="0" xfId="16" applyNumberFormat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56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185" fontId="0" fillId="0" borderId="12" xfId="0" applyNumberFormat="1" applyBorder="1" applyAlignment="1">
      <alignment horizontal="center"/>
    </xf>
    <xf numFmtId="185" fontId="0" fillId="3" borderId="12" xfId="0" applyNumberFormat="1" applyFill="1" applyBorder="1" applyAlignment="1">
      <alignment/>
    </xf>
    <xf numFmtId="178" fontId="0" fillId="0" borderId="14" xfId="0" applyNumberForma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0" fillId="3" borderId="20" xfId="0" applyFill="1" applyBorder="1" applyAlignment="1">
      <alignment/>
    </xf>
    <xf numFmtId="49" fontId="0" fillId="0" borderId="21" xfId="0" applyNumberFormat="1" applyBorder="1" applyAlignment="1">
      <alignment/>
    </xf>
    <xf numFmtId="0" fontId="0" fillId="2" borderId="2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3" borderId="22" xfId="0" applyFill="1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2" borderId="25" xfId="0" applyFill="1" applyBorder="1" applyAlignment="1">
      <alignment/>
    </xf>
    <xf numFmtId="0" fontId="0" fillId="0" borderId="20" xfId="0" applyBorder="1" applyAlignment="1">
      <alignment/>
    </xf>
    <xf numFmtId="9" fontId="0" fillId="3" borderId="26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10sijisyo.doc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workbookViewId="0" topLeftCell="B1">
      <selection activeCell="N13" sqref="N13"/>
    </sheetView>
  </sheetViews>
  <sheetFormatPr defaultColWidth="9.00390625" defaultRowHeight="13.5"/>
  <cols>
    <col min="1" max="1" width="1.37890625" style="0" customWidth="1"/>
    <col min="2" max="2" width="4.625" style="0" customWidth="1"/>
    <col min="3" max="3" width="5.375" style="0" customWidth="1"/>
    <col min="4" max="4" width="17.50390625" style="0" customWidth="1"/>
    <col min="5" max="5" width="11.125" style="0" customWidth="1"/>
    <col min="6" max="6" width="20.375" style="0" customWidth="1"/>
    <col min="7" max="7" width="6.375" style="0" customWidth="1"/>
    <col min="8" max="8" width="10.125" style="0" customWidth="1"/>
    <col min="9" max="9" width="15.75390625" style="0" customWidth="1"/>
    <col min="10" max="10" width="9.50390625" style="0" customWidth="1"/>
  </cols>
  <sheetData>
    <row r="2" spans="2:12" ht="17.25">
      <c r="B2" s="77" t="s">
        <v>91</v>
      </c>
      <c r="C2" s="77"/>
      <c r="D2" s="77"/>
      <c r="E2" s="77"/>
      <c r="F2" s="77"/>
      <c r="G2" s="77"/>
      <c r="H2" s="77"/>
      <c r="I2" s="77"/>
      <c r="J2" s="1"/>
      <c r="L2" s="1"/>
    </row>
    <row r="3" spans="2:12" ht="14.25" thickBot="1">
      <c r="B3" s="69" t="s">
        <v>0</v>
      </c>
      <c r="C3" s="69"/>
      <c r="D3" s="69"/>
      <c r="E3" s="2"/>
      <c r="F3" s="3" t="s">
        <v>1</v>
      </c>
      <c r="G3" s="3"/>
      <c r="H3" s="64">
        <v>40678</v>
      </c>
      <c r="I3" s="4">
        <v>0.4166666666666667</v>
      </c>
      <c r="J3" s="4"/>
      <c r="K3" s="4"/>
      <c r="L3" s="4"/>
    </row>
    <row r="4" spans="2:12" ht="14.25" thickBot="1">
      <c r="B4" s="5" t="s">
        <v>2</v>
      </c>
      <c r="C4" s="6" t="s">
        <v>3</v>
      </c>
      <c r="D4" s="7" t="s">
        <v>4</v>
      </c>
      <c r="E4" s="8" t="s">
        <v>112</v>
      </c>
      <c r="F4" s="6" t="s">
        <v>5</v>
      </c>
      <c r="G4" s="9" t="s">
        <v>6</v>
      </c>
      <c r="H4" s="10" t="s">
        <v>7</v>
      </c>
      <c r="I4" s="11" t="s">
        <v>113</v>
      </c>
      <c r="J4" s="12" t="s">
        <v>8</v>
      </c>
      <c r="K4" s="13" t="s">
        <v>8</v>
      </c>
      <c r="L4" s="14" t="s">
        <v>9</v>
      </c>
    </row>
    <row r="5" spans="2:12" ht="13.5">
      <c r="B5" s="15">
        <v>1</v>
      </c>
      <c r="C5" s="16">
        <v>1</v>
      </c>
      <c r="D5" s="17" t="s">
        <v>20</v>
      </c>
      <c r="E5" s="18" t="s">
        <v>114</v>
      </c>
      <c r="F5" s="16" t="s">
        <v>21</v>
      </c>
      <c r="G5" s="19">
        <v>663</v>
      </c>
      <c r="H5" s="20">
        <v>0.9049773755656109</v>
      </c>
      <c r="I5" s="21">
        <v>0.46567129629629633</v>
      </c>
      <c r="J5" s="22">
        <v>4234</v>
      </c>
      <c r="K5" s="23">
        <v>4234</v>
      </c>
      <c r="L5" s="24">
        <v>3831.674208144798</v>
      </c>
    </row>
    <row r="6" spans="2:12" ht="13.5">
      <c r="B6" s="15">
        <v>2</v>
      </c>
      <c r="C6" s="16">
        <v>2</v>
      </c>
      <c r="D6" s="17" t="s">
        <v>23</v>
      </c>
      <c r="E6" s="18" t="s">
        <v>115</v>
      </c>
      <c r="F6" s="16" t="s">
        <v>24</v>
      </c>
      <c r="G6" s="19">
        <v>677</v>
      </c>
      <c r="H6" s="20">
        <v>0.8862629246676514</v>
      </c>
      <c r="I6" s="21">
        <v>0.4696180555555556</v>
      </c>
      <c r="J6" s="22">
        <v>4575</v>
      </c>
      <c r="K6" s="23">
        <v>4575</v>
      </c>
      <c r="L6" s="24">
        <v>4054.652880354506</v>
      </c>
    </row>
    <row r="7" spans="2:12" ht="13.5">
      <c r="B7" s="15">
        <v>3</v>
      </c>
      <c r="C7" s="26">
        <v>3</v>
      </c>
      <c r="D7" s="25" t="s">
        <v>10</v>
      </c>
      <c r="E7" s="18" t="s">
        <v>116</v>
      </c>
      <c r="F7" s="26" t="s">
        <v>11</v>
      </c>
      <c r="G7" s="27">
        <v>677</v>
      </c>
      <c r="H7" s="20">
        <v>0.8862629246676514</v>
      </c>
      <c r="I7" s="21">
        <v>0.47170138888888885</v>
      </c>
      <c r="J7" s="22">
        <v>4755</v>
      </c>
      <c r="K7" s="23">
        <v>4755</v>
      </c>
      <c r="L7" s="24">
        <v>4214.180206794678</v>
      </c>
    </row>
    <row r="8" spans="2:12" ht="13.5">
      <c r="B8" s="15">
        <v>4</v>
      </c>
      <c r="C8" s="16">
        <v>4</v>
      </c>
      <c r="D8" s="17" t="s">
        <v>25</v>
      </c>
      <c r="E8" s="18" t="s">
        <v>117</v>
      </c>
      <c r="F8" s="16" t="s">
        <v>26</v>
      </c>
      <c r="G8" s="19">
        <v>658</v>
      </c>
      <c r="H8" s="20">
        <v>0.9118541033434651</v>
      </c>
      <c r="I8" s="21">
        <v>0.4741782407407407</v>
      </c>
      <c r="J8" s="22">
        <v>4969</v>
      </c>
      <c r="K8" s="23">
        <v>4969</v>
      </c>
      <c r="L8" s="24">
        <v>4531.003039513675</v>
      </c>
    </row>
    <row r="9" spans="2:12" ht="13.5">
      <c r="B9" s="15">
        <v>5</v>
      </c>
      <c r="C9" s="16">
        <v>5</v>
      </c>
      <c r="D9" s="17" t="s">
        <v>57</v>
      </c>
      <c r="E9" s="18" t="s">
        <v>92</v>
      </c>
      <c r="F9" s="16" t="s">
        <v>93</v>
      </c>
      <c r="G9" s="19">
        <v>665</v>
      </c>
      <c r="H9" s="20">
        <v>0.9022556390977443</v>
      </c>
      <c r="I9" s="21">
        <v>0.47579861111111116</v>
      </c>
      <c r="J9" s="22">
        <v>5109</v>
      </c>
      <c r="K9" s="23">
        <v>5109</v>
      </c>
      <c r="L9" s="24">
        <v>4609.624060150378</v>
      </c>
    </row>
    <row r="10" spans="2:12" ht="13.5">
      <c r="B10" s="15">
        <v>6</v>
      </c>
      <c r="C10" s="16">
        <v>6</v>
      </c>
      <c r="D10" s="17" t="s">
        <v>58</v>
      </c>
      <c r="E10" s="18">
        <v>3040</v>
      </c>
      <c r="F10" s="16" t="s">
        <v>94</v>
      </c>
      <c r="G10" s="19">
        <v>685</v>
      </c>
      <c r="H10" s="20">
        <v>0.8759124087591241</v>
      </c>
      <c r="I10" s="21">
        <v>0.4790856481481482</v>
      </c>
      <c r="J10" s="22">
        <v>5393</v>
      </c>
      <c r="K10" s="23">
        <v>5393</v>
      </c>
      <c r="L10" s="24">
        <v>4723.795620437958</v>
      </c>
    </row>
    <row r="11" spans="2:12" ht="13.5">
      <c r="B11" s="15">
        <v>7</v>
      </c>
      <c r="C11" s="16">
        <v>7</v>
      </c>
      <c r="D11" s="17" t="s">
        <v>118</v>
      </c>
      <c r="E11" s="18" t="s">
        <v>119</v>
      </c>
      <c r="F11" s="16" t="s">
        <v>120</v>
      </c>
      <c r="G11" s="19">
        <v>678</v>
      </c>
      <c r="H11" s="20">
        <v>0.8849557522123894</v>
      </c>
      <c r="I11" s="21">
        <v>0.4826736111111111</v>
      </c>
      <c r="J11" s="22">
        <v>5703</v>
      </c>
      <c r="K11" s="23">
        <v>5703</v>
      </c>
      <c r="L11" s="24">
        <v>5046.902654867256</v>
      </c>
    </row>
    <row r="12" spans="2:12" ht="13.5">
      <c r="B12" s="15">
        <v>8</v>
      </c>
      <c r="C12" s="16">
        <v>11</v>
      </c>
      <c r="D12" s="17" t="s">
        <v>22</v>
      </c>
      <c r="E12" s="18" t="s">
        <v>121</v>
      </c>
      <c r="F12" s="16" t="s">
        <v>122</v>
      </c>
      <c r="G12" s="19">
        <v>710</v>
      </c>
      <c r="H12" s="20">
        <v>0.8450704225352113</v>
      </c>
      <c r="I12" s="21">
        <v>0.4858912037037037</v>
      </c>
      <c r="J12" s="22">
        <v>5981</v>
      </c>
      <c r="K12" s="23">
        <v>5981</v>
      </c>
      <c r="L12" s="24">
        <v>5054.366197183097</v>
      </c>
    </row>
    <row r="13" spans="2:12" ht="13.5">
      <c r="B13" s="15">
        <v>9</v>
      </c>
      <c r="C13" s="16">
        <v>8</v>
      </c>
      <c r="D13" s="17" t="s">
        <v>123</v>
      </c>
      <c r="E13" s="18" t="s">
        <v>124</v>
      </c>
      <c r="F13" s="16" t="s">
        <v>13</v>
      </c>
      <c r="G13" s="19">
        <v>677</v>
      </c>
      <c r="H13" s="20">
        <v>0.8862629246676514</v>
      </c>
      <c r="I13" s="21">
        <v>0.48292824074074076</v>
      </c>
      <c r="J13" s="22">
        <v>5725</v>
      </c>
      <c r="K13" s="23">
        <v>5725</v>
      </c>
      <c r="L13" s="24">
        <v>5073.855243722304</v>
      </c>
    </row>
    <row r="14" spans="2:12" ht="13.5">
      <c r="B14" s="15">
        <v>10</v>
      </c>
      <c r="C14" s="16">
        <v>9</v>
      </c>
      <c r="D14" s="17" t="s">
        <v>95</v>
      </c>
      <c r="E14" s="18" t="s">
        <v>96</v>
      </c>
      <c r="F14" s="16" t="s">
        <v>97</v>
      </c>
      <c r="G14" s="19">
        <v>677</v>
      </c>
      <c r="H14" s="20">
        <v>0.8862629246676514</v>
      </c>
      <c r="I14" s="21">
        <v>0.4830439814814815</v>
      </c>
      <c r="J14" s="22">
        <v>5735</v>
      </c>
      <c r="K14" s="23">
        <v>5735</v>
      </c>
      <c r="L14" s="24">
        <v>5082.7178729689795</v>
      </c>
    </row>
    <row r="15" spans="2:12" ht="13.5">
      <c r="B15" s="15">
        <v>11</v>
      </c>
      <c r="C15" s="16">
        <v>12</v>
      </c>
      <c r="D15" s="17" t="s">
        <v>27</v>
      </c>
      <c r="E15" s="18" t="s">
        <v>125</v>
      </c>
      <c r="F15" s="16" t="s">
        <v>28</v>
      </c>
      <c r="G15" s="19">
        <v>710</v>
      </c>
      <c r="H15" s="20">
        <v>0.8450704225352113</v>
      </c>
      <c r="I15" s="21">
        <v>0.4869791666666667</v>
      </c>
      <c r="J15" s="22">
        <v>6075</v>
      </c>
      <c r="K15" s="23">
        <v>6075</v>
      </c>
      <c r="L15" s="24">
        <v>5133.802816901409</v>
      </c>
    </row>
    <row r="16" spans="2:12" ht="13.5">
      <c r="B16" s="15">
        <v>12</v>
      </c>
      <c r="C16" s="16">
        <v>14</v>
      </c>
      <c r="D16" s="17" t="s">
        <v>12</v>
      </c>
      <c r="E16" s="18" t="s">
        <v>126</v>
      </c>
      <c r="F16" s="16" t="s">
        <v>127</v>
      </c>
      <c r="G16" s="19">
        <v>720</v>
      </c>
      <c r="H16" s="20">
        <v>0.8333333333333334</v>
      </c>
      <c r="I16" s="21">
        <v>0.4880324074074074</v>
      </c>
      <c r="J16" s="22">
        <v>6166</v>
      </c>
      <c r="K16" s="23">
        <v>6166</v>
      </c>
      <c r="L16" s="24">
        <v>5138.33333333333</v>
      </c>
    </row>
    <row r="17" spans="2:12" ht="13.5">
      <c r="B17" s="15">
        <v>13</v>
      </c>
      <c r="C17" s="16">
        <v>13</v>
      </c>
      <c r="D17" s="17" t="s">
        <v>14</v>
      </c>
      <c r="E17" s="18" t="s">
        <v>128</v>
      </c>
      <c r="F17" s="16" t="s">
        <v>15</v>
      </c>
      <c r="G17" s="19">
        <v>710</v>
      </c>
      <c r="H17" s="20">
        <v>0.8450704225352113</v>
      </c>
      <c r="I17" s="21">
        <v>0.48724537037037036</v>
      </c>
      <c r="J17" s="22">
        <v>6098</v>
      </c>
      <c r="K17" s="23">
        <v>6098</v>
      </c>
      <c r="L17" s="24">
        <v>5153.239436619716</v>
      </c>
    </row>
    <row r="18" spans="2:12" ht="13.5">
      <c r="B18" s="15">
        <v>14</v>
      </c>
      <c r="C18" s="16">
        <v>10</v>
      </c>
      <c r="D18" s="17" t="s">
        <v>18</v>
      </c>
      <c r="E18" s="18" t="s">
        <v>129</v>
      </c>
      <c r="F18" s="16" t="s">
        <v>19</v>
      </c>
      <c r="G18" s="19">
        <v>643</v>
      </c>
      <c r="H18" s="20">
        <v>0.9331259720062208</v>
      </c>
      <c r="I18" s="21">
        <v>0.4833796296296296</v>
      </c>
      <c r="J18" s="22">
        <v>5764</v>
      </c>
      <c r="K18" s="23">
        <v>5764</v>
      </c>
      <c r="L18" s="24">
        <v>5378.538102643854</v>
      </c>
    </row>
    <row r="19" spans="2:12" ht="13.5">
      <c r="B19" s="15">
        <v>15</v>
      </c>
      <c r="C19" s="16">
        <v>15</v>
      </c>
      <c r="D19" s="17" t="s">
        <v>16</v>
      </c>
      <c r="E19" s="18" t="s">
        <v>130</v>
      </c>
      <c r="F19" s="16" t="s">
        <v>17</v>
      </c>
      <c r="G19" s="19">
        <v>725</v>
      </c>
      <c r="H19" s="20">
        <v>0.8275862068965517</v>
      </c>
      <c r="I19" s="21">
        <v>0.5023495370370371</v>
      </c>
      <c r="J19" s="22">
        <v>7403</v>
      </c>
      <c r="K19" s="23">
        <v>7403</v>
      </c>
      <c r="L19" s="24">
        <v>6126.620689655176</v>
      </c>
    </row>
    <row r="20" spans="2:12" ht="13.5">
      <c r="B20" s="15">
        <v>16</v>
      </c>
      <c r="C20" s="16">
        <v>16</v>
      </c>
      <c r="D20" s="25" t="s">
        <v>98</v>
      </c>
      <c r="E20" s="81" t="s">
        <v>99</v>
      </c>
      <c r="F20" s="16" t="s">
        <v>100</v>
      </c>
      <c r="G20" s="19">
        <v>770</v>
      </c>
      <c r="H20" s="20">
        <v>0.7792207792207793</v>
      </c>
      <c r="I20" s="21">
        <v>0.5125</v>
      </c>
      <c r="J20" s="22">
        <v>8279.999999999995</v>
      </c>
      <c r="K20" s="23">
        <v>8279.999999999995</v>
      </c>
      <c r="L20" s="24">
        <v>6451.948051948048</v>
      </c>
    </row>
    <row r="21" spans="2:12" ht="14.25" thickBot="1">
      <c r="B21" s="28" t="s">
        <v>131</v>
      </c>
      <c r="C21" s="29" t="s">
        <v>131</v>
      </c>
      <c r="D21" s="82" t="s">
        <v>101</v>
      </c>
      <c r="E21" s="83">
        <v>4504</v>
      </c>
      <c r="F21" s="84" t="s">
        <v>102</v>
      </c>
      <c r="G21" s="85">
        <v>740</v>
      </c>
      <c r="H21" s="31">
        <v>0.8108108108108109</v>
      </c>
      <c r="I21" s="73">
        <v>0.625</v>
      </c>
      <c r="J21" s="75">
        <v>18000</v>
      </c>
      <c r="K21" s="86">
        <v>18000</v>
      </c>
      <c r="L21" s="33">
        <v>14594.594594594595</v>
      </c>
    </row>
    <row r="22" spans="4:12" ht="13.5">
      <c r="D22" s="76" t="s">
        <v>88</v>
      </c>
      <c r="E22" s="34"/>
      <c r="H22" s="35"/>
      <c r="I22" s="36"/>
      <c r="J22" s="1"/>
      <c r="L22" s="1"/>
    </row>
    <row r="23" spans="5:12" ht="13.5">
      <c r="E23" s="34"/>
      <c r="H23" s="35"/>
      <c r="I23" s="36"/>
      <c r="J23" s="1"/>
      <c r="L23" s="1"/>
    </row>
    <row r="24" spans="3:12" ht="13.5">
      <c r="C24" t="s">
        <v>59</v>
      </c>
      <c r="E24" s="34"/>
      <c r="H24" s="35"/>
      <c r="I24" s="36"/>
      <c r="J24" s="1"/>
      <c r="L24" s="1"/>
    </row>
    <row r="25" spans="3:12" ht="13.5">
      <c r="C25" t="s">
        <v>103</v>
      </c>
      <c r="D25" t="s">
        <v>61</v>
      </c>
      <c r="E25" s="34"/>
      <c r="H25" s="35"/>
      <c r="I25" s="36"/>
      <c r="J25" s="1"/>
      <c r="L25" s="1"/>
    </row>
    <row r="26" spans="3:12" ht="13.5">
      <c r="C26" t="s">
        <v>132</v>
      </c>
      <c r="D26" t="s">
        <v>63</v>
      </c>
      <c r="E26" s="34"/>
      <c r="H26" s="35"/>
      <c r="I26" s="36"/>
      <c r="J26" s="1"/>
      <c r="L26" s="1"/>
    </row>
    <row r="27" spans="3:12" ht="13.5">
      <c r="C27" t="s">
        <v>133</v>
      </c>
      <c r="D27" t="s">
        <v>65</v>
      </c>
      <c r="E27" s="34"/>
      <c r="H27" s="35"/>
      <c r="I27" s="36"/>
      <c r="J27" s="1"/>
      <c r="L27" s="1"/>
    </row>
    <row r="28" spans="5:12" ht="13.5">
      <c r="E28" s="68" t="s">
        <v>66</v>
      </c>
      <c r="H28" s="35"/>
      <c r="I28" s="36"/>
      <c r="J28" s="1"/>
      <c r="L28" s="1"/>
    </row>
    <row r="29" spans="3:12" ht="13.5">
      <c r="C29" t="s">
        <v>104</v>
      </c>
      <c r="D29" t="s">
        <v>68</v>
      </c>
      <c r="E29" s="34"/>
      <c r="H29" s="35"/>
      <c r="I29" s="36"/>
      <c r="J29" s="1"/>
      <c r="L29" s="1"/>
    </row>
    <row r="30" spans="3:12" ht="13.5">
      <c r="C30" t="s">
        <v>69</v>
      </c>
      <c r="D30" t="s">
        <v>70</v>
      </c>
      <c r="E30" s="34"/>
      <c r="H30" s="35"/>
      <c r="I30" s="36"/>
      <c r="J30" s="1"/>
      <c r="L30" s="1"/>
    </row>
    <row r="31" spans="3:12" ht="13.5">
      <c r="C31" t="s">
        <v>105</v>
      </c>
      <c r="D31" t="s">
        <v>72</v>
      </c>
      <c r="E31" s="34"/>
      <c r="H31" s="35"/>
      <c r="I31" s="36"/>
      <c r="J31" s="1"/>
      <c r="L31" s="1"/>
    </row>
    <row r="32" spans="3:12" ht="13.5">
      <c r="C32" t="s">
        <v>106</v>
      </c>
      <c r="D32" t="s">
        <v>107</v>
      </c>
      <c r="E32" s="34"/>
      <c r="H32" s="35"/>
      <c r="I32" s="36"/>
      <c r="J32" s="1"/>
      <c r="L32" s="1"/>
    </row>
    <row r="33" spans="3:12" ht="13.5">
      <c r="C33" t="s">
        <v>108</v>
      </c>
      <c r="D33" t="s">
        <v>76</v>
      </c>
      <c r="E33" s="34"/>
      <c r="H33" s="35"/>
      <c r="I33" s="36"/>
      <c r="J33" s="1"/>
      <c r="L33" s="1"/>
    </row>
    <row r="34" spans="3:12" ht="13.5">
      <c r="C34" t="s">
        <v>134</v>
      </c>
      <c r="D34" t="s">
        <v>78</v>
      </c>
      <c r="E34" s="34"/>
      <c r="H34" s="35"/>
      <c r="I34" s="36"/>
      <c r="J34" s="1"/>
      <c r="L34" s="1"/>
    </row>
    <row r="35" spans="3:12" ht="13.5">
      <c r="C35" t="s">
        <v>109</v>
      </c>
      <c r="D35" t="s">
        <v>80</v>
      </c>
      <c r="E35" s="34"/>
      <c r="H35" s="35"/>
      <c r="I35" s="36"/>
      <c r="J35" s="1"/>
      <c r="L35" s="1"/>
    </row>
    <row r="36" spans="3:12" ht="13.5">
      <c r="C36" t="s">
        <v>110</v>
      </c>
      <c r="D36" t="s">
        <v>82</v>
      </c>
      <c r="E36" s="34"/>
      <c r="H36" s="35"/>
      <c r="I36" s="36"/>
      <c r="J36" s="1"/>
      <c r="L36" s="1"/>
    </row>
    <row r="37" spans="3:12" ht="13.5">
      <c r="C37" t="s">
        <v>111</v>
      </c>
      <c r="D37" t="s">
        <v>84</v>
      </c>
      <c r="E37" s="34"/>
      <c r="H37" s="35"/>
      <c r="I37" s="36"/>
      <c r="J37" s="1"/>
      <c r="L37" s="1"/>
    </row>
    <row r="38" spans="5:12" ht="13.5">
      <c r="E38" s="34"/>
      <c r="H38" s="35"/>
      <c r="I38" s="36"/>
      <c r="J38" s="1"/>
      <c r="L38" s="1"/>
    </row>
    <row r="39" spans="4:12" ht="13.5">
      <c r="D39" t="s">
        <v>85</v>
      </c>
      <c r="E39" s="34"/>
      <c r="H39" s="35"/>
      <c r="I39" s="36"/>
      <c r="J39" s="1"/>
      <c r="L39" s="1"/>
    </row>
  </sheetData>
  <mergeCells count="2">
    <mergeCell ref="B2:I2"/>
    <mergeCell ref="B3:D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1"/>
  <sheetViews>
    <sheetView tabSelected="1" zoomScaleSheetLayoutView="100" workbookViewId="0" topLeftCell="A1">
      <pane ySplit="4" topLeftCell="BM5" activePane="bottomLeft" state="frozen"/>
      <selection pane="topLeft" activeCell="M31" sqref="M31"/>
      <selection pane="bottomLeft" activeCell="L29" sqref="L29"/>
    </sheetView>
  </sheetViews>
  <sheetFormatPr defaultColWidth="9.00390625" defaultRowHeight="13.5"/>
  <cols>
    <col min="1" max="1" width="1.4921875" style="0" customWidth="1"/>
    <col min="2" max="3" width="5.25390625" style="0" customWidth="1"/>
    <col min="4" max="4" width="17.00390625" style="0" customWidth="1"/>
    <col min="5" max="5" width="7.25390625" style="34" customWidth="1"/>
    <col min="6" max="6" width="17.75390625" style="0" customWidth="1"/>
    <col min="7" max="7" width="5.125" style="0" customWidth="1"/>
    <col min="8" max="8" width="4.375" style="37" customWidth="1"/>
    <col min="9" max="9" width="4.875" style="37" customWidth="1"/>
    <col min="10" max="10" width="5.25390625" style="37" customWidth="1"/>
    <col min="11" max="11" width="7.25390625" style="1" customWidth="1"/>
    <col min="12" max="12" width="7.875" style="35" customWidth="1"/>
    <col min="13" max="13" width="5.25390625" style="37" customWidth="1"/>
    <col min="14" max="14" width="15.375" style="36" customWidth="1"/>
    <col min="15" max="15" width="12.75390625" style="1" hidden="1" customWidth="1"/>
    <col min="16" max="16" width="11.25390625" style="0" customWidth="1"/>
    <col min="17" max="17" width="11.25390625" style="1" customWidth="1"/>
    <col min="18" max="19" width="12.75390625" style="0" customWidth="1"/>
  </cols>
  <sheetData>
    <row r="2" spans="2:12" ht="17.25" customHeight="1">
      <c r="B2" s="77" t="s">
        <v>89</v>
      </c>
      <c r="C2" s="77"/>
      <c r="D2" s="77"/>
      <c r="E2" s="77"/>
      <c r="F2" s="77"/>
      <c r="G2" s="70" t="s">
        <v>54</v>
      </c>
      <c r="H2" s="70"/>
      <c r="I2" s="70"/>
      <c r="J2" s="70"/>
      <c r="K2" s="70"/>
      <c r="L2" s="70"/>
    </row>
    <row r="3" spans="9:14" ht="21" customHeight="1" thickBot="1">
      <c r="I3" s="38"/>
      <c r="K3" s="39" t="s">
        <v>1</v>
      </c>
      <c r="L3" s="71">
        <f>スポーツカップ2011!H3</f>
        <v>40678</v>
      </c>
      <c r="M3" s="72"/>
      <c r="N3" s="4">
        <f>スポーツカップ2011!I3</f>
        <v>0.4166666666666667</v>
      </c>
    </row>
    <row r="4" spans="2:17" ht="14.25" thickBot="1">
      <c r="B4" s="40" t="s">
        <v>2</v>
      </c>
      <c r="C4" s="41" t="s">
        <v>3</v>
      </c>
      <c r="D4" s="40" t="s">
        <v>4</v>
      </c>
      <c r="E4" s="42" t="s">
        <v>55</v>
      </c>
      <c r="F4" s="41" t="s">
        <v>5</v>
      </c>
      <c r="G4" s="43" t="s">
        <v>6</v>
      </c>
      <c r="H4" s="44" t="s">
        <v>45</v>
      </c>
      <c r="I4" s="45" t="s">
        <v>46</v>
      </c>
      <c r="J4" s="46" t="s">
        <v>47</v>
      </c>
      <c r="K4" s="47" t="s">
        <v>48</v>
      </c>
      <c r="L4" s="48" t="s">
        <v>7</v>
      </c>
      <c r="M4" s="49" t="s">
        <v>49</v>
      </c>
      <c r="N4" s="50" t="s">
        <v>56</v>
      </c>
      <c r="O4" s="51" t="s">
        <v>8</v>
      </c>
      <c r="P4" s="52" t="s">
        <v>8</v>
      </c>
      <c r="Q4" s="53" t="s">
        <v>9</v>
      </c>
    </row>
    <row r="5" spans="2:17" ht="13.5">
      <c r="B5" s="15">
        <v>1</v>
      </c>
      <c r="C5" s="16">
        <f>スポーツカップ2011!C5</f>
        <v>1</v>
      </c>
      <c r="D5" s="54" t="str">
        <f>スポーツカップ2011!D5</f>
        <v>QUERIDA-ＩＶ</v>
      </c>
      <c r="E5" s="54" t="str">
        <f>スポーツカップ2011!E5</f>
        <v>0210</v>
      </c>
      <c r="F5" s="54" t="str">
        <f>スポーツカップ2011!F5</f>
        <v>fre-31</v>
      </c>
      <c r="G5" s="27">
        <f>スポーツカップ2011!G5</f>
        <v>663</v>
      </c>
      <c r="H5" s="56">
        <v>0.02</v>
      </c>
      <c r="I5" s="57">
        <v>0</v>
      </c>
      <c r="J5" s="58">
        <v>-0.02</v>
      </c>
      <c r="K5" s="55">
        <f>G5+H5*G5+I5*G5+J5*G5</f>
        <v>663</v>
      </c>
      <c r="L5" s="20">
        <f>600/K5</f>
        <v>0.9049773755656109</v>
      </c>
      <c r="M5" s="59">
        <v>0.03</v>
      </c>
      <c r="N5" s="66">
        <f>スポーツカップ2011!I5</f>
        <v>0.46567129629629633</v>
      </c>
      <c r="O5" s="22">
        <f>(N5-$N$3)*86400</f>
        <v>4234.000000000002</v>
      </c>
      <c r="P5" s="23">
        <f>IF(O5&gt;0,O5,0)</f>
        <v>4234.000000000002</v>
      </c>
      <c r="Q5" s="24">
        <f>P5*L5/(1-M5)</f>
        <v>3950.179596025565</v>
      </c>
    </row>
    <row r="6" spans="2:17" ht="13.5">
      <c r="B6" s="15">
        <v>2</v>
      </c>
      <c r="C6" s="16">
        <f>スポーツカップ2011!C6</f>
        <v>2</v>
      </c>
      <c r="D6" s="54" t="str">
        <f>スポーツカップ2011!D6</f>
        <v>フォルテ</v>
      </c>
      <c r="E6" s="54" t="str">
        <f>スポーツカップ2011!E6</f>
        <v>4167</v>
      </c>
      <c r="F6" s="54" t="str">
        <f>スポーツカップ2011!F6</f>
        <v>yokoyama-30sr P:B</v>
      </c>
      <c r="G6" s="27">
        <f>スポーツカップ2011!G6</f>
        <v>677</v>
      </c>
      <c r="H6" s="56">
        <v>0.04</v>
      </c>
      <c r="I6" s="57">
        <v>0</v>
      </c>
      <c r="J6" s="58">
        <v>-0.02</v>
      </c>
      <c r="K6" s="55">
        <f>G6+H6*G6+I6*G6+J6*G6</f>
        <v>690.5400000000001</v>
      </c>
      <c r="L6" s="20">
        <f>600/K6</f>
        <v>0.8688852202624032</v>
      </c>
      <c r="M6" s="59">
        <v>0.03</v>
      </c>
      <c r="N6" s="66">
        <f>スポーツカップ2011!I6</f>
        <v>0.4696180555555556</v>
      </c>
      <c r="O6" s="22">
        <f>(N6-$N$3)*86400</f>
        <v>4575.000000000001</v>
      </c>
      <c r="P6" s="23">
        <f>IF(O6&gt;0,O6,0)</f>
        <v>4575.000000000001</v>
      </c>
      <c r="Q6" s="24">
        <f>P6*L6/(1-M6)</f>
        <v>4098.092662577831</v>
      </c>
    </row>
    <row r="7" spans="2:17" ht="13.5">
      <c r="B7" s="15">
        <v>3</v>
      </c>
      <c r="C7" s="16">
        <f>スポーツカップ2011!C7</f>
        <v>3</v>
      </c>
      <c r="D7" s="54" t="str">
        <f>スポーツカップ2011!D7</f>
        <v>ＩＳＥ-Ｖ</v>
      </c>
      <c r="E7" s="54" t="str">
        <f>スポーツカップ2011!E7</f>
        <v>JST374</v>
      </c>
      <c r="F7" s="54" t="str">
        <f>スポーツカップ2011!F7</f>
        <v>yamaha-31s LTD</v>
      </c>
      <c r="G7" s="27">
        <f>スポーツカップ2011!G7</f>
        <v>677</v>
      </c>
      <c r="H7" s="56">
        <v>0.02</v>
      </c>
      <c r="I7" s="57">
        <v>0</v>
      </c>
      <c r="J7" s="58">
        <v>-0.02</v>
      </c>
      <c r="K7" s="55">
        <f>G7+H7*G7+I7*G7+J7*G7</f>
        <v>677</v>
      </c>
      <c r="L7" s="20">
        <f>600/K7</f>
        <v>0.8862629246676514</v>
      </c>
      <c r="M7" s="59">
        <v>0.03</v>
      </c>
      <c r="N7" s="66">
        <f>スポーツカップ2011!I7</f>
        <v>0.47170138888888885</v>
      </c>
      <c r="O7" s="22">
        <f>(N7-$N$3)*86400</f>
        <v>4754.999999999995</v>
      </c>
      <c r="P7" s="23">
        <f>IF(O7&gt;0,O7,0)</f>
        <v>4754.999999999995</v>
      </c>
      <c r="Q7" s="24">
        <f>P7*L7/(1-M7)</f>
        <v>4344.5156771079155</v>
      </c>
    </row>
    <row r="8" spans="2:17" ht="13.5">
      <c r="B8" s="15">
        <v>4</v>
      </c>
      <c r="C8" s="16">
        <f>スポーツカップ2011!C8</f>
        <v>4</v>
      </c>
      <c r="D8" s="54" t="str">
        <f>スポーツカップ2011!D8</f>
        <v>HIBISCUS-III</v>
      </c>
      <c r="E8" s="54" t="str">
        <f>スポーツカップ2011!E8</f>
        <v>2762</v>
      </c>
      <c r="F8" s="54" t="str">
        <f>スポーツカップ2011!F8</f>
        <v>swing-34</v>
      </c>
      <c r="G8" s="27">
        <f>スポーツカップ2011!G8</f>
        <v>658</v>
      </c>
      <c r="H8" s="56">
        <v>0.03</v>
      </c>
      <c r="I8" s="57">
        <v>0</v>
      </c>
      <c r="J8" s="58">
        <v>-0.02</v>
      </c>
      <c r="K8" s="55">
        <f>G8+H8*G8+I8*G8+J8*G8</f>
        <v>664.58</v>
      </c>
      <c r="L8" s="20">
        <f>600/K8</f>
        <v>0.9028258448945198</v>
      </c>
      <c r="M8" s="59">
        <v>0.03</v>
      </c>
      <c r="N8" s="66">
        <f>スポーツカップ2011!I8</f>
        <v>0.4741782407407407</v>
      </c>
      <c r="O8" s="22">
        <f>(N8-$N$3)*86400</f>
        <v>4968.999999999996</v>
      </c>
      <c r="P8" s="23">
        <f>IF(O8&gt;0,O8,0)</f>
        <v>4968.999999999996</v>
      </c>
      <c r="Q8" s="24">
        <f>P8*L8/(1-M8)</f>
        <v>4624.888271423572</v>
      </c>
    </row>
    <row r="9" spans="2:17" ht="13.5">
      <c r="B9" s="15">
        <v>5</v>
      </c>
      <c r="C9" s="16">
        <f>スポーツカップ2011!C9</f>
        <v>5</v>
      </c>
      <c r="D9" s="54" t="str">
        <f>スポーツカップ2011!D9</f>
        <v>CooCooSmile</v>
      </c>
      <c r="E9" s="54" t="str">
        <f>スポーツカップ2011!E9</f>
        <v>6060</v>
      </c>
      <c r="F9" s="54" t="str">
        <f>スポーツカップ2011!F9</f>
        <v>Dehler34</v>
      </c>
      <c r="G9" s="27">
        <f>スポーツカップ2011!G9</f>
        <v>678</v>
      </c>
      <c r="H9" s="56">
        <v>0.04</v>
      </c>
      <c r="I9" s="57">
        <v>0</v>
      </c>
      <c r="J9" s="58">
        <v>-0.02</v>
      </c>
      <c r="K9" s="55">
        <f>G9+H9*G9+I9*G9+J9*G9</f>
        <v>691.5600000000001</v>
      </c>
      <c r="L9" s="20">
        <f>600/K9</f>
        <v>0.8676036786395973</v>
      </c>
      <c r="M9" s="59">
        <v>0</v>
      </c>
      <c r="N9" s="66">
        <f>スポーツカップ2011!I9</f>
        <v>0.4826736111111111</v>
      </c>
      <c r="O9" s="22">
        <f>(N9-$N$3)*86400</f>
        <v>5702.999999999999</v>
      </c>
      <c r="P9" s="23">
        <f>IF(O9&gt;0,O9,0)</f>
        <v>5702.999999999999</v>
      </c>
      <c r="Q9" s="24">
        <f>P9*L9/(1-M9)</f>
        <v>4947.9437792816225</v>
      </c>
    </row>
    <row r="10" spans="2:17" ht="13.5">
      <c r="B10" s="15">
        <v>6</v>
      </c>
      <c r="C10" s="16">
        <f>スポーツカップ2011!C10</f>
        <v>8</v>
      </c>
      <c r="D10" s="54" t="str">
        <f>スポーツカップ2011!D10</f>
        <v>アルバトロス</v>
      </c>
      <c r="E10" s="54">
        <f>スポーツカップ2011!E10</f>
        <v>0</v>
      </c>
      <c r="F10" s="54" t="str">
        <f>スポーツカップ2011!F10</f>
        <v>yamaha30sⅡ</v>
      </c>
      <c r="G10" s="27">
        <f>スポーツカップ2011!G10</f>
        <v>710</v>
      </c>
      <c r="H10" s="56">
        <v>0.04</v>
      </c>
      <c r="I10" s="57">
        <v>0</v>
      </c>
      <c r="J10" s="58">
        <v>-0.02</v>
      </c>
      <c r="K10" s="55">
        <f>G10+H10*G10+I10*G10+J10*G10</f>
        <v>724.1999999999999</v>
      </c>
      <c r="L10" s="20">
        <f>600/K10</f>
        <v>0.8285004142502072</v>
      </c>
      <c r="M10" s="59">
        <v>0</v>
      </c>
      <c r="N10" s="66">
        <f>スポーツカップ2011!I10</f>
        <v>0.4858912037037037</v>
      </c>
      <c r="O10" s="22">
        <f>(N10-$N$3)*86400</f>
        <v>5980.999999999998</v>
      </c>
      <c r="P10" s="23">
        <f>IF(O10&gt;0,O10,0)</f>
        <v>5980.999999999998</v>
      </c>
      <c r="Q10" s="24">
        <f>P10*L10/(1-M10)</f>
        <v>4955.260977630487</v>
      </c>
    </row>
    <row r="11" spans="2:17" ht="13.5">
      <c r="B11" s="15">
        <v>7</v>
      </c>
      <c r="C11" s="16">
        <f>スポーツカップ2011!C14</f>
        <v>10</v>
      </c>
      <c r="D11" s="54" t="str">
        <f>スポーツカップ2011!D14</f>
        <v>J-BLOW</v>
      </c>
      <c r="E11" s="54" t="str">
        <f>スポーツカップ2011!E14</f>
        <v>3602</v>
      </c>
      <c r="F11" s="54" t="str">
        <f>スポーツカップ2011!F14</f>
        <v>swing-28 P:B</v>
      </c>
      <c r="G11" s="27">
        <f>スポーツカップ2011!G14</f>
        <v>710</v>
      </c>
      <c r="H11" s="56">
        <v>0.04</v>
      </c>
      <c r="I11" s="57">
        <v>0</v>
      </c>
      <c r="J11" s="58">
        <v>0</v>
      </c>
      <c r="K11" s="55">
        <f>G11+H11*G11+I11*G11+J11*G11</f>
        <v>738.4</v>
      </c>
      <c r="L11" s="20">
        <f>600/K11</f>
        <v>0.8125677139761647</v>
      </c>
      <c r="M11" s="59">
        <v>0</v>
      </c>
      <c r="N11" s="66">
        <f>スポーツカップ2011!I14</f>
        <v>0.48724537037037036</v>
      </c>
      <c r="O11" s="22">
        <f>(N11-$N$3)*86400</f>
        <v>6097.999999999997</v>
      </c>
      <c r="P11" s="23">
        <f>IF(O11&gt;0,O11,0)</f>
        <v>6097.999999999997</v>
      </c>
      <c r="Q11" s="24">
        <f>P11*L11/(1-M11)</f>
        <v>4955.03791982665</v>
      </c>
    </row>
    <row r="12" spans="2:17" ht="13.5">
      <c r="B12" s="15">
        <v>8</v>
      </c>
      <c r="C12" s="16">
        <f>スポーツカップ2011!C12</f>
        <v>9</v>
      </c>
      <c r="D12" s="54" t="str">
        <f>スポーツカップ2011!D12</f>
        <v>パーバート</v>
      </c>
      <c r="E12" s="54" t="str">
        <f>スポーツカップ2011!E12</f>
        <v>3913</v>
      </c>
      <c r="F12" s="54" t="str">
        <f>スポーツカップ2011!F12</f>
        <v>tak-29(runner) P:B</v>
      </c>
      <c r="G12" s="27">
        <f>スポーツカップ2011!G12</f>
        <v>710</v>
      </c>
      <c r="H12" s="56">
        <v>0.05</v>
      </c>
      <c r="I12" s="57">
        <v>0</v>
      </c>
      <c r="J12" s="58">
        <v>0</v>
      </c>
      <c r="K12" s="55">
        <f>G12+H12*G12+I12*G12+J12*G12</f>
        <v>745.5</v>
      </c>
      <c r="L12" s="20">
        <f>600/K12</f>
        <v>0.8048289738430584</v>
      </c>
      <c r="M12" s="59">
        <v>0.03</v>
      </c>
      <c r="N12" s="66">
        <f>スポーツカップ2011!I12</f>
        <v>0.4869791666666667</v>
      </c>
      <c r="O12" s="22">
        <f>(N12-$N$3)*86400</f>
        <v>6075</v>
      </c>
      <c r="P12" s="23">
        <f>IF(O12&gt;0,O12,0)</f>
        <v>6075</v>
      </c>
      <c r="Q12" s="24">
        <f>P12*L12/(1-M12)</f>
        <v>5040.552593914</v>
      </c>
    </row>
    <row r="13" spans="2:17" ht="13.5">
      <c r="B13" s="15">
        <v>9</v>
      </c>
      <c r="C13" s="16">
        <f>スポーツカップ2011!C13</f>
        <v>11</v>
      </c>
      <c r="D13" s="54" t="str">
        <f>スポーツカップ2011!D13</f>
        <v>南風見</v>
      </c>
      <c r="E13" s="54" t="str">
        <f>スポーツカップ2011!E13</f>
        <v>6484</v>
      </c>
      <c r="F13" s="54" t="str">
        <f>スポーツカップ2011!F13</f>
        <v>yokoyama29</v>
      </c>
      <c r="G13" s="27">
        <f>スポーツカップ2011!G13</f>
        <v>720</v>
      </c>
      <c r="H13" s="56">
        <v>0.03</v>
      </c>
      <c r="I13" s="57">
        <v>0</v>
      </c>
      <c r="J13" s="58">
        <v>-0.02</v>
      </c>
      <c r="K13" s="55">
        <f>G13+H13*G13+I13*G13+J13*G13</f>
        <v>727.2</v>
      </c>
      <c r="L13" s="20">
        <f>600/K13</f>
        <v>0.8250825082508251</v>
      </c>
      <c r="M13" s="59">
        <v>0</v>
      </c>
      <c r="N13" s="66">
        <f>スポーツカップ2011!I13</f>
        <v>0.4880324074074074</v>
      </c>
      <c r="O13" s="22">
        <f>(N13-$N$3)*86400</f>
        <v>6165.999999999996</v>
      </c>
      <c r="P13" s="23">
        <f>IF(O13&gt;0,O13,0)</f>
        <v>6165.999999999996</v>
      </c>
      <c r="Q13" s="24">
        <f>P13*L13/(1-M13)</f>
        <v>5087.458745874585</v>
      </c>
    </row>
    <row r="14" spans="2:17" ht="13.5">
      <c r="B14" s="15">
        <v>10</v>
      </c>
      <c r="C14" s="16">
        <f>スポーツカップ2011!C11</f>
        <v>6</v>
      </c>
      <c r="D14" s="54" t="str">
        <f>スポーツカップ2011!D11</f>
        <v>ＭＩＳＴＲＡＬ４</v>
      </c>
      <c r="E14" s="54" t="str">
        <f>スポーツカップ2011!E11</f>
        <v>2321</v>
      </c>
      <c r="F14" s="54" t="str">
        <f>スポーツカップ2011!F11</f>
        <v>yamaha-31s</v>
      </c>
      <c r="G14" s="27">
        <f>スポーツカップ2011!G11</f>
        <v>677</v>
      </c>
      <c r="H14" s="56">
        <v>0.03</v>
      </c>
      <c r="I14" s="57">
        <v>0</v>
      </c>
      <c r="J14" s="58">
        <v>-0.02</v>
      </c>
      <c r="K14" s="55">
        <f>G14+H14*G14+I14*G14+J14*G14</f>
        <v>683.77</v>
      </c>
      <c r="L14" s="20">
        <f>600/K14</f>
        <v>0.8774880442253975</v>
      </c>
      <c r="M14" s="59">
        <v>0.03</v>
      </c>
      <c r="N14" s="66">
        <f>スポーツカップ2011!I11</f>
        <v>0.48292824074074076</v>
      </c>
      <c r="O14" s="22">
        <f>(N14-$N$3)*86400</f>
        <v>5725</v>
      </c>
      <c r="P14" s="23">
        <f>IF(O14&gt;0,O14,0)</f>
        <v>5725</v>
      </c>
      <c r="Q14" s="24">
        <f>P14*L14/(1-M14)</f>
        <v>5178.988714629279</v>
      </c>
    </row>
    <row r="15" spans="2:17" ht="13.5">
      <c r="B15" s="15">
        <v>11</v>
      </c>
      <c r="C15" s="16">
        <f>スポーツカップ2011!C15</f>
        <v>7</v>
      </c>
      <c r="D15" s="54" t="str">
        <f>スポーツカップ2011!D15</f>
        <v>ひねもす－ＩＶ</v>
      </c>
      <c r="E15" s="54" t="str">
        <f>スポーツカップ2011!E15</f>
        <v>4983</v>
      </c>
      <c r="F15" s="54" t="str">
        <f>スポーツカップ2011!F15</f>
        <v>J-35s</v>
      </c>
      <c r="G15" s="27">
        <f>スポーツカップ2011!G15</f>
        <v>643</v>
      </c>
      <c r="H15" s="56">
        <v>0.03</v>
      </c>
      <c r="I15" s="57">
        <v>0</v>
      </c>
      <c r="J15" s="58">
        <v>0</v>
      </c>
      <c r="K15" s="55">
        <f>G15+H15*G15+I15*G15+J15*G15</f>
        <v>662.29</v>
      </c>
      <c r="L15" s="20">
        <f>600/K15</f>
        <v>0.9059475456371077</v>
      </c>
      <c r="M15" s="59">
        <v>0.03</v>
      </c>
      <c r="N15" s="66">
        <f>スポーツカップ2011!I15</f>
        <v>0.4833796296296296</v>
      </c>
      <c r="O15" s="22">
        <f>(N15-$N$3)*86400</f>
        <v>5763.999999999996</v>
      </c>
      <c r="P15" s="23">
        <f>IF(O15&gt;0,O15,0)</f>
        <v>5763.999999999996</v>
      </c>
      <c r="Q15" s="24">
        <f>P15*L15/(1-M15)</f>
        <v>5383.383147476583</v>
      </c>
    </row>
    <row r="16" spans="2:17" ht="14.25" thickBot="1">
      <c r="B16" s="28">
        <v>12</v>
      </c>
      <c r="C16" s="29">
        <f>スポーツカップ2011!C16</f>
        <v>12</v>
      </c>
      <c r="D16" s="65" t="str">
        <f>スポーツカップ2011!D16</f>
        <v>Only You-ＩＩ</v>
      </c>
      <c r="E16" s="65" t="str">
        <f>スポーツカップ2011!E16</f>
        <v>3568</v>
      </c>
      <c r="F16" s="65" t="str">
        <f>スポーツカップ2011!F16</f>
        <v>yamaha-30cII sh</v>
      </c>
      <c r="G16" s="30">
        <f>スポーツカップ2011!G16</f>
        <v>725</v>
      </c>
      <c r="H16" s="60">
        <v>0.04</v>
      </c>
      <c r="I16" s="61">
        <v>0</v>
      </c>
      <c r="J16" s="62">
        <v>-0.02</v>
      </c>
      <c r="K16" s="63">
        <f>G16+H16*G16+I16*G16+J16*G16</f>
        <v>739.5</v>
      </c>
      <c r="L16" s="31">
        <f>600/K16</f>
        <v>0.8113590263691683</v>
      </c>
      <c r="M16" s="87">
        <v>0</v>
      </c>
      <c r="N16" s="74">
        <f>スポーツカップ2011!I16</f>
        <v>0.5023495370370371</v>
      </c>
      <c r="O16" s="75">
        <f>(N16-$N$3)*86400</f>
        <v>7403.000000000005</v>
      </c>
      <c r="P16" s="32">
        <f>IF(O16&gt;0,O16,0)</f>
        <v>7403.000000000005</v>
      </c>
      <c r="Q16" s="33">
        <f>P16*L16/(1-M16)</f>
        <v>6006.490872210957</v>
      </c>
    </row>
    <row r="17" ht="13.5">
      <c r="D17" s="76" t="s">
        <v>88</v>
      </c>
    </row>
    <row r="18" spans="2:17" ht="13.5">
      <c r="B18" s="67" t="s">
        <v>50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2:17" ht="13.5">
      <c r="B19" s="67" t="s">
        <v>51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2:17" ht="13.5"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2:17" ht="13.5">
      <c r="B21" s="67" t="s">
        <v>53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3">
    <mergeCell ref="B2:F2"/>
    <mergeCell ref="G2:L2"/>
    <mergeCell ref="L3:M3"/>
  </mergeCells>
  <printOptions/>
  <pageMargins left="0.34" right="0.2" top="0.24" bottom="0.29" header="0.15" footer="0.19"/>
  <pageSetup blackAndWhite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4"/>
  <sheetViews>
    <sheetView zoomScaleSheetLayoutView="100" workbookViewId="0" topLeftCell="A1">
      <selection activeCell="I9" sqref="I9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8.875" style="34" customWidth="1"/>
    <col min="6" max="6" width="19.375" style="0" customWidth="1"/>
    <col min="7" max="7" width="5.50390625" style="0" customWidth="1"/>
    <col min="8" max="8" width="9.125" style="35" bestFit="1" customWidth="1"/>
    <col min="9" max="9" width="16.75390625" style="36" customWidth="1"/>
    <col min="10" max="10" width="1.625" style="1" hidden="1" customWidth="1"/>
    <col min="11" max="11" width="11.875" style="0" customWidth="1"/>
    <col min="12" max="12" width="11.875" style="1" customWidth="1"/>
  </cols>
  <sheetData>
    <row r="2" spans="2:9" ht="17.25">
      <c r="B2" s="77" t="s">
        <v>90</v>
      </c>
      <c r="C2" s="77"/>
      <c r="D2" s="77"/>
      <c r="E2" s="77"/>
      <c r="F2" s="77"/>
      <c r="G2" s="77"/>
      <c r="H2" s="77"/>
      <c r="I2" s="77"/>
    </row>
    <row r="3" spans="2:12" ht="22.5" customHeight="1" thickBot="1">
      <c r="B3" s="69" t="s">
        <v>0</v>
      </c>
      <c r="C3" s="69"/>
      <c r="D3" s="69"/>
      <c r="E3" s="2"/>
      <c r="F3" s="3" t="s">
        <v>1</v>
      </c>
      <c r="G3" s="3"/>
      <c r="H3" s="64">
        <v>40678</v>
      </c>
      <c r="I3" s="4">
        <v>0.4166666666666667</v>
      </c>
      <c r="J3" s="4"/>
      <c r="K3" s="4"/>
      <c r="L3" s="4"/>
    </row>
    <row r="4" spans="2:12" ht="14.25" thickBot="1">
      <c r="B4" s="5" t="s">
        <v>2</v>
      </c>
      <c r="C4" s="6" t="s">
        <v>3</v>
      </c>
      <c r="D4" s="7" t="s">
        <v>4</v>
      </c>
      <c r="E4" s="8" t="s">
        <v>29</v>
      </c>
      <c r="F4" s="6" t="s">
        <v>5</v>
      </c>
      <c r="G4" s="9" t="s">
        <v>6</v>
      </c>
      <c r="H4" s="10" t="s">
        <v>7</v>
      </c>
      <c r="I4" s="11" t="s">
        <v>30</v>
      </c>
      <c r="J4" s="12" t="s">
        <v>8</v>
      </c>
      <c r="K4" s="13" t="s">
        <v>8</v>
      </c>
      <c r="L4" s="14" t="s">
        <v>9</v>
      </c>
    </row>
    <row r="5" spans="2:14" ht="13.5">
      <c r="B5" s="15">
        <v>1</v>
      </c>
      <c r="C5" s="16">
        <v>1</v>
      </c>
      <c r="D5" s="17" t="s">
        <v>20</v>
      </c>
      <c r="E5" s="18" t="s">
        <v>37</v>
      </c>
      <c r="F5" s="16" t="s">
        <v>21</v>
      </c>
      <c r="G5" s="19">
        <v>663</v>
      </c>
      <c r="H5" s="20">
        <f>600/G5</f>
        <v>0.9049773755656109</v>
      </c>
      <c r="I5" s="21">
        <v>0.46567129629629633</v>
      </c>
      <c r="J5" s="22">
        <f>(I5-$I$3)*86400</f>
        <v>4234.000000000002</v>
      </c>
      <c r="K5" s="23">
        <f>IF(J5&gt;0,J5,0)</f>
        <v>4234.000000000002</v>
      </c>
      <c r="L5" s="24">
        <f>K5*H5</f>
        <v>3831.674208144798</v>
      </c>
      <c r="N5" s="1"/>
    </row>
    <row r="6" spans="2:14" ht="14.25" customHeight="1">
      <c r="B6" s="15">
        <v>2</v>
      </c>
      <c r="C6" s="16">
        <v>2</v>
      </c>
      <c r="D6" s="17" t="s">
        <v>23</v>
      </c>
      <c r="E6" s="18" t="s">
        <v>39</v>
      </c>
      <c r="F6" s="16" t="s">
        <v>24</v>
      </c>
      <c r="G6" s="19">
        <v>677</v>
      </c>
      <c r="H6" s="20">
        <f>600/G6</f>
        <v>0.8862629246676514</v>
      </c>
      <c r="I6" s="21">
        <v>0.4696180555555556</v>
      </c>
      <c r="J6" s="22">
        <f>(I6-$I$3)*86400</f>
        <v>4575.000000000001</v>
      </c>
      <c r="K6" s="23">
        <f>IF(J6&gt;0,J6,0)</f>
        <v>4575.000000000001</v>
      </c>
      <c r="L6" s="24">
        <f>K6*H6</f>
        <v>4054.652880354506</v>
      </c>
      <c r="N6" s="1"/>
    </row>
    <row r="7" spans="2:14" ht="13.5">
      <c r="B7" s="15">
        <v>3</v>
      </c>
      <c r="C7" s="16">
        <v>3</v>
      </c>
      <c r="D7" s="17" t="s">
        <v>10</v>
      </c>
      <c r="E7" s="18" t="s">
        <v>31</v>
      </c>
      <c r="F7" s="16" t="s">
        <v>11</v>
      </c>
      <c r="G7" s="19">
        <v>677</v>
      </c>
      <c r="H7" s="20">
        <f>600/G7</f>
        <v>0.8862629246676514</v>
      </c>
      <c r="I7" s="21">
        <v>0.47170138888888885</v>
      </c>
      <c r="J7" s="22">
        <f>(I7-$I$3)*86400</f>
        <v>4754.999999999995</v>
      </c>
      <c r="K7" s="23">
        <f>IF(J7&gt;0,J7,0)</f>
        <v>4754.999999999995</v>
      </c>
      <c r="L7" s="24">
        <f>K7*H7</f>
        <v>4214.180206794678</v>
      </c>
      <c r="N7" s="1"/>
    </row>
    <row r="8" spans="2:14" ht="13.5">
      <c r="B8" s="15">
        <v>4</v>
      </c>
      <c r="C8" s="16">
        <v>4</v>
      </c>
      <c r="D8" s="17" t="s">
        <v>25</v>
      </c>
      <c r="E8" s="18" t="s">
        <v>43</v>
      </c>
      <c r="F8" s="16" t="s">
        <v>26</v>
      </c>
      <c r="G8" s="19">
        <v>658</v>
      </c>
      <c r="H8" s="20">
        <f>600/G8</f>
        <v>0.9118541033434651</v>
      </c>
      <c r="I8" s="21">
        <v>0.4741782407407407</v>
      </c>
      <c r="J8" s="22">
        <f>(I8-$I$3)*86400</f>
        <v>4968.999999999996</v>
      </c>
      <c r="K8" s="23">
        <f>IF(J8&gt;0,J8,0)</f>
        <v>4968.999999999996</v>
      </c>
      <c r="L8" s="24">
        <f>K8*H8</f>
        <v>4531.003039513675</v>
      </c>
      <c r="N8" s="1"/>
    </row>
    <row r="9" spans="2:14" ht="13.5">
      <c r="B9" s="15">
        <v>5</v>
      </c>
      <c r="C9" s="16">
        <v>5</v>
      </c>
      <c r="D9" s="17" t="s">
        <v>40</v>
      </c>
      <c r="E9" s="18" t="s">
        <v>41</v>
      </c>
      <c r="F9" s="16" t="s">
        <v>42</v>
      </c>
      <c r="G9" s="19">
        <v>678</v>
      </c>
      <c r="H9" s="20">
        <f>600/G9</f>
        <v>0.8849557522123894</v>
      </c>
      <c r="I9" s="21">
        <v>0.4826736111111111</v>
      </c>
      <c r="J9" s="22">
        <f>(I9-$I$3)*86400</f>
        <v>5702.999999999999</v>
      </c>
      <c r="K9" s="23">
        <f>IF(J9&gt;0,J9,0)</f>
        <v>5702.999999999999</v>
      </c>
      <c r="L9" s="24">
        <f>K9*H9</f>
        <v>5046.902654867256</v>
      </c>
      <c r="N9" s="1"/>
    </row>
    <row r="10" spans="2:14" ht="13.5">
      <c r="B10" s="15">
        <v>6</v>
      </c>
      <c r="C10" s="16">
        <v>8</v>
      </c>
      <c r="D10" s="17" t="s">
        <v>22</v>
      </c>
      <c r="E10" s="18"/>
      <c r="F10" s="16" t="s">
        <v>38</v>
      </c>
      <c r="G10" s="19">
        <v>710</v>
      </c>
      <c r="H10" s="20">
        <f>600/G10</f>
        <v>0.8450704225352113</v>
      </c>
      <c r="I10" s="21">
        <v>0.4858912037037037</v>
      </c>
      <c r="J10" s="22">
        <f>(I10-$I$3)*86400</f>
        <v>5980.999999999998</v>
      </c>
      <c r="K10" s="23">
        <f>IF(J10&gt;0,J10,0)</f>
        <v>5980.999999999998</v>
      </c>
      <c r="L10" s="24">
        <f>K10*H10</f>
        <v>5054.366197183097</v>
      </c>
      <c r="N10" s="1"/>
    </row>
    <row r="11" spans="2:14" ht="13.5">
      <c r="B11" s="15">
        <v>7</v>
      </c>
      <c r="C11" s="16">
        <v>6</v>
      </c>
      <c r="D11" s="17" t="s">
        <v>87</v>
      </c>
      <c r="E11" s="18" t="s">
        <v>33</v>
      </c>
      <c r="F11" s="16" t="s">
        <v>13</v>
      </c>
      <c r="G11" s="19">
        <v>677</v>
      </c>
      <c r="H11" s="20">
        <f>600/G11</f>
        <v>0.8862629246676514</v>
      </c>
      <c r="I11" s="21">
        <v>0.48292824074074076</v>
      </c>
      <c r="J11" s="22">
        <f>(I11-$I$3)*86400</f>
        <v>5725</v>
      </c>
      <c r="K11" s="23">
        <f>IF(J11&gt;0,J11,0)</f>
        <v>5725</v>
      </c>
      <c r="L11" s="24">
        <f>K11*H11</f>
        <v>5073.855243722304</v>
      </c>
      <c r="N11" s="1"/>
    </row>
    <row r="12" spans="2:14" ht="13.5">
      <c r="B12" s="15">
        <v>8</v>
      </c>
      <c r="C12" s="16">
        <v>9</v>
      </c>
      <c r="D12" s="17" t="s">
        <v>27</v>
      </c>
      <c r="E12" s="18" t="s">
        <v>44</v>
      </c>
      <c r="F12" s="16" t="s">
        <v>28</v>
      </c>
      <c r="G12" s="19">
        <v>710</v>
      </c>
      <c r="H12" s="20">
        <f>600/G12</f>
        <v>0.8450704225352113</v>
      </c>
      <c r="I12" s="21">
        <v>0.4869791666666667</v>
      </c>
      <c r="J12" s="22">
        <f>(I12-$I$3)*86400</f>
        <v>6075</v>
      </c>
      <c r="K12" s="23">
        <f>IF(J12&gt;0,J12,0)</f>
        <v>6075</v>
      </c>
      <c r="L12" s="24">
        <f>K12*H12</f>
        <v>5133.802816901409</v>
      </c>
      <c r="N12" s="1"/>
    </row>
    <row r="13" spans="2:14" ht="13.5">
      <c r="B13" s="15">
        <v>9</v>
      </c>
      <c r="C13" s="16">
        <v>11</v>
      </c>
      <c r="D13" s="17" t="s">
        <v>12</v>
      </c>
      <c r="E13" s="18" t="s">
        <v>86</v>
      </c>
      <c r="F13" s="16" t="s">
        <v>32</v>
      </c>
      <c r="G13" s="19">
        <v>720</v>
      </c>
      <c r="H13" s="20">
        <f>600/G13</f>
        <v>0.8333333333333334</v>
      </c>
      <c r="I13" s="21">
        <v>0.4880324074074074</v>
      </c>
      <c r="J13" s="22">
        <f>(I13-$I$3)*86400</f>
        <v>6165.999999999996</v>
      </c>
      <c r="K13" s="23">
        <f>IF(J13&gt;0,J13,0)</f>
        <v>6165.999999999996</v>
      </c>
      <c r="L13" s="24">
        <f>K13*H13</f>
        <v>5138.33333333333</v>
      </c>
      <c r="N13" s="1"/>
    </row>
    <row r="14" spans="2:14" ht="13.5">
      <c r="B14" s="15">
        <v>10</v>
      </c>
      <c r="C14" s="16">
        <v>10</v>
      </c>
      <c r="D14" s="17" t="s">
        <v>14</v>
      </c>
      <c r="E14" s="18" t="s">
        <v>34</v>
      </c>
      <c r="F14" s="16" t="s">
        <v>15</v>
      </c>
      <c r="G14" s="19">
        <v>710</v>
      </c>
      <c r="H14" s="20">
        <f>600/G14</f>
        <v>0.8450704225352113</v>
      </c>
      <c r="I14" s="21">
        <v>0.48724537037037036</v>
      </c>
      <c r="J14" s="22">
        <f>(I14-$I$3)*86400</f>
        <v>6097.999999999997</v>
      </c>
      <c r="K14" s="23">
        <f>IF(J14&gt;0,J14,0)</f>
        <v>6097.999999999997</v>
      </c>
      <c r="L14" s="24">
        <f>K14*H14</f>
        <v>5153.239436619716</v>
      </c>
      <c r="N14" s="1"/>
    </row>
    <row r="15" spans="2:14" ht="13.5">
      <c r="B15" s="15">
        <v>11</v>
      </c>
      <c r="C15" s="16">
        <v>7</v>
      </c>
      <c r="D15" s="17" t="s">
        <v>18</v>
      </c>
      <c r="E15" s="18" t="s">
        <v>36</v>
      </c>
      <c r="F15" s="16" t="s">
        <v>19</v>
      </c>
      <c r="G15" s="19">
        <v>643</v>
      </c>
      <c r="H15" s="20">
        <f>600/G15</f>
        <v>0.9331259720062208</v>
      </c>
      <c r="I15" s="21">
        <v>0.4833796296296296</v>
      </c>
      <c r="J15" s="22">
        <f>(I15-$I$3)*86400</f>
        <v>5763.999999999996</v>
      </c>
      <c r="K15" s="23">
        <f>IF(J15&gt;0,J15,0)</f>
        <v>5763.999999999996</v>
      </c>
      <c r="L15" s="24">
        <f>K15*H15</f>
        <v>5378.538102643854</v>
      </c>
      <c r="N15" s="1"/>
    </row>
    <row r="16" spans="2:14" ht="14.25" thickBot="1">
      <c r="B16" s="28">
        <v>12</v>
      </c>
      <c r="C16" s="29">
        <v>12</v>
      </c>
      <c r="D16" s="78" t="s">
        <v>16</v>
      </c>
      <c r="E16" s="79" t="s">
        <v>35</v>
      </c>
      <c r="F16" s="29" t="s">
        <v>17</v>
      </c>
      <c r="G16" s="80">
        <v>725</v>
      </c>
      <c r="H16" s="31">
        <f>600/G16</f>
        <v>0.8275862068965517</v>
      </c>
      <c r="I16" s="73">
        <v>0.5023495370370371</v>
      </c>
      <c r="J16" s="75">
        <f>(I16-$I$3)*86400</f>
        <v>7403.000000000005</v>
      </c>
      <c r="K16" s="32">
        <f>IF(J16&gt;0,J16,0)</f>
        <v>7403.000000000005</v>
      </c>
      <c r="L16" s="33">
        <f>K16*H16</f>
        <v>6126.620689655176</v>
      </c>
      <c r="N16" s="1"/>
    </row>
    <row r="19" ht="13.5">
      <c r="C19" t="s">
        <v>59</v>
      </c>
    </row>
    <row r="20" spans="3:4" ht="13.5">
      <c r="C20" t="s">
        <v>60</v>
      </c>
      <c r="D20" t="s">
        <v>61</v>
      </c>
    </row>
    <row r="21" spans="3:4" ht="13.5">
      <c r="C21" t="s">
        <v>62</v>
      </c>
      <c r="D21" t="s">
        <v>63</v>
      </c>
    </row>
    <row r="22" spans="3:4" ht="13.5">
      <c r="C22" t="s">
        <v>64</v>
      </c>
      <c r="D22" t="s">
        <v>65</v>
      </c>
    </row>
    <row r="23" ht="13.5">
      <c r="E23" s="68" t="s">
        <v>66</v>
      </c>
    </row>
    <row r="24" spans="3:4" ht="13.5">
      <c r="C24" t="s">
        <v>67</v>
      </c>
      <c r="D24" t="s">
        <v>68</v>
      </c>
    </row>
    <row r="25" spans="3:4" ht="13.5">
      <c r="C25" t="s">
        <v>69</v>
      </c>
      <c r="D25" t="s">
        <v>70</v>
      </c>
    </row>
    <row r="26" spans="3:4" ht="13.5">
      <c r="C26" t="s">
        <v>71</v>
      </c>
      <c r="D26" t="s">
        <v>72</v>
      </c>
    </row>
    <row r="27" spans="3:4" ht="13.5">
      <c r="C27" t="s">
        <v>73</v>
      </c>
      <c r="D27" t="s">
        <v>74</v>
      </c>
    </row>
    <row r="28" spans="3:4" ht="13.5">
      <c r="C28" t="s">
        <v>75</v>
      </c>
      <c r="D28" t="s">
        <v>76</v>
      </c>
    </row>
    <row r="29" spans="3:4" ht="13.5">
      <c r="C29" t="s">
        <v>77</v>
      </c>
      <c r="D29" t="s">
        <v>78</v>
      </c>
    </row>
    <row r="30" spans="3:4" ht="13.5">
      <c r="C30" t="s">
        <v>79</v>
      </c>
      <c r="D30" t="s">
        <v>80</v>
      </c>
    </row>
    <row r="31" spans="3:4" ht="13.5">
      <c r="C31" t="s">
        <v>81</v>
      </c>
      <c r="D31" t="s">
        <v>82</v>
      </c>
    </row>
    <row r="32" spans="3:4" ht="13.5">
      <c r="C32" t="s">
        <v>83</v>
      </c>
      <c r="D32" t="s">
        <v>84</v>
      </c>
    </row>
    <row r="34" ht="13.5">
      <c r="D34" t="s">
        <v>85</v>
      </c>
    </row>
  </sheetData>
  <mergeCells count="2">
    <mergeCell ref="B2:I2"/>
    <mergeCell ref="B3:D3"/>
  </mergeCells>
  <hyperlinks>
    <hyperlink ref="E23" r:id="rId1" display="規則３０．１・・・・ラウンド・アンド・エンド「２０１０年度ＯＹＣポイントレース帆走指示書」 ９.-８）参照"/>
  </hyperlinks>
  <printOptions/>
  <pageMargins left="0.7874015748031497" right="0.7874015748031497" top="0.51" bottom="0.64" header="0.38" footer="0.5118110236220472"/>
  <pageSetup blackAndWhite="1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oyc race</dc:creator>
  <cp:keywords/>
  <dc:description/>
  <cp:lastModifiedBy>hi</cp:lastModifiedBy>
  <dcterms:created xsi:type="dcterms:W3CDTF">2010-04-13T00:33:50Z</dcterms:created>
  <dcterms:modified xsi:type="dcterms:W3CDTF">2011-05-30T15:18:14Z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