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000" windowHeight="8190" activeTab="1"/>
  </bookViews>
  <sheets>
    <sheet name="ﾚｰﾃｨﾝｸﾞ計算書 (TSF)" sheetId="1" r:id="rId1"/>
    <sheet name="レーティング計算書（OYC　Rating2010)" sheetId="2" r:id="rId2"/>
  </sheets>
  <definedNames>
    <definedName name="_xlnm.Print_Area" localSheetId="0">'ﾚｰﾃｨﾝｸﾞ計算書 (TSF)'!$A$1:$M$16</definedName>
    <definedName name="_xlnm.Print_Area" localSheetId="1">'レーティング計算書（OYC　Rating2010)'!$A$1:$Q$21</definedName>
    <definedName name="_xlnm.Print_Titles" localSheetId="0">'ﾚｰﾃｨﾝｸﾞ計算書 (TSF)'!$4:$4</definedName>
    <definedName name="_xlnm.Print_Titles" localSheetId="1">'レーティング計算書（OYC　Rating2010)'!$4:$4</definedName>
  </definedNames>
  <calcPr fullCalcOnLoad="1"/>
</workbook>
</file>

<file path=xl/sharedStrings.xml><?xml version="1.0" encoding="utf-8"?>
<sst xmlns="http://schemas.openxmlformats.org/spreadsheetml/2006/main" count="96" uniqueCount="85">
  <si>
    <t>修正時間＝所要時間×TMF</t>
  </si>
  <si>
    <t>ｽﾀｰﾄ時間</t>
  </si>
  <si>
    <t>修正</t>
  </si>
  <si>
    <t>着順</t>
  </si>
  <si>
    <t>Name</t>
  </si>
  <si>
    <t>艇種</t>
  </si>
  <si>
    <t>ＧＴＡ</t>
  </si>
  <si>
    <t>ＴＭＦ</t>
  </si>
  <si>
    <t>所要時間</t>
  </si>
  <si>
    <t>修正時間</t>
  </si>
  <si>
    <t>ＩＳＥ-Ｖ</t>
  </si>
  <si>
    <t>yamaha-31s LTD</t>
  </si>
  <si>
    <t>南風見</t>
  </si>
  <si>
    <t>yamaha-31s</t>
  </si>
  <si>
    <t>J-BLOW</t>
  </si>
  <si>
    <t>swing-28 P:B</t>
  </si>
  <si>
    <t>Only You-ＩＩ</t>
  </si>
  <si>
    <t>yamaha-30cII sh</t>
  </si>
  <si>
    <t>白砂-V</t>
  </si>
  <si>
    <t>QUERIDA-ＩＶ</t>
  </si>
  <si>
    <t>fre-31</t>
  </si>
  <si>
    <t>アルバトロス</t>
  </si>
  <si>
    <t>フォルテ</t>
  </si>
  <si>
    <t>yokoyama-30sr P:B</t>
  </si>
  <si>
    <t>HIBISCUS-III</t>
  </si>
  <si>
    <t>swing-34</t>
  </si>
  <si>
    <t>レーティング計算表（CR98:東海ﾉﾝﾚｰﾃｨﾝｸﾞによるOYCｽﾎﾟｰﾂｶｯﾌﾟ2010）</t>
  </si>
  <si>
    <t>Sail.No</t>
  </si>
  <si>
    <t>到着時間</t>
  </si>
  <si>
    <t>JST374</t>
  </si>
  <si>
    <t>JST250</t>
  </si>
  <si>
    <t>yokoyama29</t>
  </si>
  <si>
    <t>ＭＩＳＴＲＡＬ４</t>
  </si>
  <si>
    <t>2321</t>
  </si>
  <si>
    <t>3602</t>
  </si>
  <si>
    <t>3568</t>
  </si>
  <si>
    <t>3903</t>
  </si>
  <si>
    <t>Frendship32α</t>
  </si>
  <si>
    <t>0210</t>
  </si>
  <si>
    <t>yamaha30sⅡ</t>
  </si>
  <si>
    <t>4167</t>
  </si>
  <si>
    <t>CooCooSmile</t>
  </si>
  <si>
    <t>6060</t>
  </si>
  <si>
    <t>Dehler34</t>
  </si>
  <si>
    <t>2762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</si>
  <si>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</si>
  <si>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</si>
  <si>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</si>
  <si>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</si>
  <si>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</si>
  <si>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</si>
  <si>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</si>
  <si>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</si>
  <si>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</si>
  <si>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レーティング計算表(OYC　Rating2010）</t>
  </si>
  <si>
    <t>修正時間＝所要時間×TMF／（１－ＯＳＣ）</t>
  </si>
  <si>
    <t>Sail.No</t>
  </si>
  <si>
    <t>到着時間</t>
  </si>
  <si>
    <t>略語解説</t>
  </si>
  <si>
    <t>ＤＮＣ</t>
  </si>
  <si>
    <t>スタートしなかった。スタートエリアに来なかった。</t>
  </si>
  <si>
    <t>ＤＮＳ</t>
  </si>
  <si>
    <t>スタートしなかった。（ＤＮＣとＯＣＳ以外）</t>
  </si>
  <si>
    <t>ＯＣＳ</t>
  </si>
  <si>
    <t>スタートしなかった。スタート信号のときにスタートラインのコースサイドにいてスタートしなかったか規則３０．１に違反した。</t>
  </si>
  <si>
    <t>規則３０．１・・・・ラウンド・アンド・エンド「２０１０年度ＯＹＣポイントレース帆走指示書」 ９.-８）参照</t>
  </si>
  <si>
    <t>ＺＦＰ</t>
  </si>
  <si>
    <t>規則３０．２に基づく２０％ペナルティー。</t>
  </si>
  <si>
    <t>ＢＦＤ</t>
  </si>
  <si>
    <t>規則３０．３に基づく失格。</t>
  </si>
  <si>
    <t>ＳＣＰ</t>
  </si>
  <si>
    <t>規則４４．３（ａ）に基づき、得点のペナルティーを履行した。</t>
  </si>
  <si>
    <t>ＤＮＦ</t>
  </si>
  <si>
    <t>フィニッシュしなかった。</t>
  </si>
  <si>
    <t>ＲＡＦ</t>
  </si>
  <si>
    <t>フィニッシュ後にリタイアした。</t>
  </si>
  <si>
    <t>ＤＳＱ</t>
  </si>
  <si>
    <t>失格。</t>
  </si>
  <si>
    <t>ＤＮＥ</t>
  </si>
  <si>
    <t>規則９０．３（ｂ）に基づく、除外できない失格。（ＤＧＭ以外）</t>
  </si>
  <si>
    <t>ＤＧＭ</t>
  </si>
  <si>
    <t>規則９０．４（ｂ）に基づく、除外できない重大な不正行為による失格。</t>
  </si>
  <si>
    <t>ＲＤＧ</t>
  </si>
  <si>
    <t>救済が与えられた。</t>
  </si>
  <si>
    <t>上記規則は　クラブハウスにある「セーリング競技規則　2009-2012」で確認ください。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</si>
</sst>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  <numFmt numFmtId="185" formatCode="h&quot;時&quot;mm&quot;分&quot;ss&quot;秒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185" fontId="5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49" fontId="0" fillId="0" borderId="18" xfId="0" applyNumberFormat="1" applyBorder="1" applyAlignment="1">
      <alignment/>
    </xf>
    <xf numFmtId="0" fontId="0" fillId="33" borderId="17" xfId="0" applyFill="1" applyBorder="1" applyAlignment="1">
      <alignment/>
    </xf>
    <xf numFmtId="176" fontId="0" fillId="0" borderId="16" xfId="0" applyNumberFormat="1" applyBorder="1" applyAlignment="1">
      <alignment/>
    </xf>
    <xf numFmtId="185" fontId="0" fillId="0" borderId="17" xfId="0" applyNumberFormat="1" applyBorder="1" applyAlignment="1">
      <alignment horizontal="center"/>
    </xf>
    <xf numFmtId="178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3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1" xfId="0" applyFill="1" applyBorder="1" applyAlignment="1">
      <alignment/>
    </xf>
    <xf numFmtId="176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2" xfId="0" applyNumberFormat="1" applyBorder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5" xfId="0" applyNumberFormat="1" applyBorder="1" applyAlignment="1">
      <alignment horizontal="right"/>
    </xf>
    <xf numFmtId="0" fontId="0" fillId="0" borderId="10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49" fontId="0" fillId="0" borderId="13" xfId="0" applyNumberFormat="1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9" fontId="0" fillId="35" borderId="14" xfId="0" applyNumberFormat="1" applyFill="1" applyBorder="1" applyAlignment="1">
      <alignment horizontal="center" shrinkToFit="1"/>
    </xf>
    <xf numFmtId="9" fontId="0" fillId="0" borderId="14" xfId="0" applyNumberFormat="1" applyBorder="1" applyAlignment="1">
      <alignment horizontal="center" shrinkToFit="1"/>
    </xf>
    <xf numFmtId="9" fontId="0" fillId="34" borderId="11" xfId="0" applyNumberFormat="1" applyFill="1" applyBorder="1" applyAlignment="1">
      <alignment horizontal="center" shrinkToFit="1"/>
    </xf>
    <xf numFmtId="178" fontId="0" fillId="0" borderId="12" xfId="0" applyNumberFormat="1" applyBorder="1" applyAlignment="1">
      <alignment horizontal="center" shrinkToFit="1"/>
    </xf>
    <xf numFmtId="176" fontId="0" fillId="0" borderId="11" xfId="0" applyNumberFormat="1" applyBorder="1" applyAlignment="1">
      <alignment horizontal="center" shrinkToFit="1"/>
    </xf>
    <xf numFmtId="9" fontId="0" fillId="34" borderId="27" xfId="0" applyNumberFormat="1" applyFill="1" applyBorder="1" applyAlignment="1">
      <alignment horizontal="center" shrinkToFit="1"/>
    </xf>
    <xf numFmtId="177" fontId="0" fillId="0" borderId="28" xfId="0" applyNumberFormat="1" applyBorder="1" applyAlignment="1">
      <alignment horizontal="center" shrinkToFit="1"/>
    </xf>
    <xf numFmtId="178" fontId="0" fillId="0" borderId="14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178" fontId="0" fillId="0" borderId="11" xfId="0" applyNumberFormat="1" applyBorder="1" applyAlignment="1">
      <alignment horizontal="center" shrinkToFit="1"/>
    </xf>
    <xf numFmtId="184" fontId="0" fillId="34" borderId="15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9" fontId="0" fillId="35" borderId="19" xfId="0" applyNumberFormat="1" applyFill="1" applyBorder="1" applyAlignment="1">
      <alignment/>
    </xf>
    <xf numFmtId="9" fontId="0" fillId="0" borderId="19" xfId="0" applyNumberFormat="1" applyBorder="1" applyAlignment="1">
      <alignment/>
    </xf>
    <xf numFmtId="9" fontId="0" fillId="34" borderId="16" xfId="0" applyNumberFormat="1" applyFill="1" applyBorder="1" applyAlignment="1">
      <alignment/>
    </xf>
    <xf numFmtId="9" fontId="0" fillId="34" borderId="29" xfId="0" applyNumberFormat="1" applyFill="1" applyBorder="1" applyAlignment="1">
      <alignment/>
    </xf>
    <xf numFmtId="9" fontId="0" fillId="35" borderId="24" xfId="0" applyNumberFormat="1" applyFill="1" applyBorder="1" applyAlignment="1">
      <alignment/>
    </xf>
    <xf numFmtId="9" fontId="0" fillId="0" borderId="24" xfId="0" applyNumberFormat="1" applyBorder="1" applyAlignment="1">
      <alignment/>
    </xf>
    <xf numFmtId="9" fontId="0" fillId="34" borderId="22" xfId="0" applyNumberFormat="1" applyFill="1" applyBorder="1" applyAlignment="1">
      <alignment/>
    </xf>
    <xf numFmtId="178" fontId="0" fillId="0" borderId="30" xfId="0" applyNumberFormat="1" applyBorder="1" applyAlignment="1">
      <alignment/>
    </xf>
    <xf numFmtId="56" fontId="5" fillId="0" borderId="0" xfId="0" applyNumberFormat="1" applyFont="1" applyAlignment="1">
      <alignment horizontal="right"/>
    </xf>
    <xf numFmtId="184" fontId="0" fillId="34" borderId="21" xfId="0" applyNumberFormat="1" applyFill="1" applyBorder="1" applyAlignment="1">
      <alignment/>
    </xf>
    <xf numFmtId="185" fontId="0" fillId="34" borderId="15" xfId="0" applyNumberFormat="1" applyFill="1" applyBorder="1" applyAlignment="1">
      <alignment/>
    </xf>
    <xf numFmtId="0" fontId="0" fillId="0" borderId="0" xfId="0" applyAlignment="1">
      <alignment horizontal="left"/>
    </xf>
    <xf numFmtId="49" fontId="1" fillId="0" borderId="0" xfId="43" applyNumberForma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56" fontId="5" fillId="0" borderId="25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0" fillId="34" borderId="30" xfId="0" applyFill="1" applyBorder="1" applyAlignment="1">
      <alignment/>
    </xf>
    <xf numFmtId="49" fontId="0" fillId="0" borderId="31" xfId="0" applyNumberFormat="1" applyBorder="1" applyAlignment="1">
      <alignment/>
    </xf>
    <xf numFmtId="0" fontId="0" fillId="33" borderId="30" xfId="0" applyFill="1" applyBorder="1" applyAlignment="1">
      <alignment/>
    </xf>
    <xf numFmtId="185" fontId="0" fillId="0" borderId="30" xfId="0" applyNumberFormat="1" applyBorder="1" applyAlignment="1">
      <alignment horizontal="center"/>
    </xf>
    <xf numFmtId="178" fontId="0" fillId="0" borderId="24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84" fontId="0" fillId="34" borderId="32" xfId="0" applyNumberFormat="1" applyFill="1" applyBorder="1" applyAlignment="1">
      <alignment/>
    </xf>
    <xf numFmtId="0" fontId="0" fillId="33" borderId="32" xfId="0" applyFill="1" applyBorder="1" applyAlignment="1">
      <alignment/>
    </xf>
    <xf numFmtId="9" fontId="0" fillId="35" borderId="34" xfId="0" applyNumberFormat="1" applyFill="1" applyBorder="1" applyAlignment="1">
      <alignment/>
    </xf>
    <xf numFmtId="9" fontId="0" fillId="0" borderId="34" xfId="0" applyNumberFormat="1" applyBorder="1" applyAlignment="1">
      <alignment/>
    </xf>
    <xf numFmtId="9" fontId="0" fillId="34" borderId="35" xfId="0" applyNumberFormat="1" applyFill="1" applyBorder="1" applyAlignment="1">
      <alignment/>
    </xf>
    <xf numFmtId="178" fontId="0" fillId="0" borderId="36" xfId="0" applyNumberFormat="1" applyBorder="1" applyAlignment="1">
      <alignment/>
    </xf>
    <xf numFmtId="176" fontId="0" fillId="0" borderId="35" xfId="0" applyNumberFormat="1" applyBorder="1" applyAlignment="1">
      <alignment/>
    </xf>
    <xf numFmtId="9" fontId="0" fillId="34" borderId="37" xfId="0" applyNumberFormat="1" applyFill="1" applyBorder="1" applyAlignment="1">
      <alignment/>
    </xf>
    <xf numFmtId="185" fontId="0" fillId="34" borderId="32" xfId="0" applyNumberFormat="1" applyFill="1" applyBorder="1" applyAlignment="1">
      <alignment/>
    </xf>
    <xf numFmtId="178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78" fontId="0" fillId="0" borderId="35" xfId="0" applyNumberFormat="1" applyBorder="1" applyAlignment="1">
      <alignment/>
    </xf>
    <xf numFmtId="9" fontId="0" fillId="34" borderId="38" xfId="0" applyNumberFormat="1" applyFill="1" applyBorder="1" applyAlignment="1">
      <alignment/>
    </xf>
    <xf numFmtId="185" fontId="0" fillId="34" borderId="21" xfId="0" applyNumberFormat="1" applyFill="1" applyBorder="1" applyAlignment="1">
      <alignment/>
    </xf>
    <xf numFmtId="49" fontId="0" fillId="0" borderId="0" xfId="0" applyNumberForma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oyc_race_info/10/10sijisyo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zoomScaleSheetLayoutView="100" zoomScalePageLayoutView="0" workbookViewId="0" topLeftCell="A1">
      <selection activeCell="K30" sqref="K30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8.875" style="34" customWidth="1"/>
    <col min="6" max="6" width="19.375" style="0" customWidth="1"/>
    <col min="7" max="7" width="5.50390625" style="0" customWidth="1"/>
    <col min="8" max="8" width="10.25390625" style="35" bestFit="1" customWidth="1"/>
    <col min="9" max="9" width="16.75390625" style="36" customWidth="1"/>
    <col min="10" max="10" width="1.625" style="1" hidden="1" customWidth="1"/>
    <col min="11" max="11" width="11.875" style="0" customWidth="1"/>
    <col min="12" max="12" width="11.875" style="1" customWidth="1"/>
    <col min="13" max="14" width="11.875" style="0" customWidth="1"/>
  </cols>
  <sheetData>
    <row r="2" spans="2:9" ht="17.25">
      <c r="B2" s="69" t="s">
        <v>26</v>
      </c>
      <c r="C2" s="69"/>
      <c r="D2" s="69"/>
      <c r="E2" s="69"/>
      <c r="F2" s="69"/>
      <c r="G2" s="69"/>
      <c r="H2" s="69"/>
      <c r="I2" s="69"/>
    </row>
    <row r="3" spans="2:14" ht="22.5" customHeight="1" thickBot="1">
      <c r="B3" s="70" t="s">
        <v>0</v>
      </c>
      <c r="C3" s="70"/>
      <c r="D3" s="70"/>
      <c r="E3" s="2"/>
      <c r="F3" s="3" t="s">
        <v>1</v>
      </c>
      <c r="G3" s="3"/>
      <c r="H3" s="64">
        <v>39042</v>
      </c>
      <c r="I3" s="4">
        <v>0.4166666666666667</v>
      </c>
      <c r="J3" s="4"/>
      <c r="K3" s="4"/>
      <c r="L3" s="4"/>
      <c r="M3" s="4"/>
      <c r="N3" s="4"/>
    </row>
    <row r="4" spans="2:12" ht="14.25" thickBot="1">
      <c r="B4" s="5" t="s">
        <v>2</v>
      </c>
      <c r="C4" s="6" t="s">
        <v>3</v>
      </c>
      <c r="D4" s="7" t="s">
        <v>4</v>
      </c>
      <c r="E4" s="8" t="s">
        <v>27</v>
      </c>
      <c r="F4" s="6" t="s">
        <v>5</v>
      </c>
      <c r="G4" s="9" t="s">
        <v>6</v>
      </c>
      <c r="H4" s="10" t="s">
        <v>7</v>
      </c>
      <c r="I4" s="11" t="s">
        <v>28</v>
      </c>
      <c r="J4" s="12" t="s">
        <v>8</v>
      </c>
      <c r="K4" s="13" t="s">
        <v>8</v>
      </c>
      <c r="L4" s="14" t="s">
        <v>9</v>
      </c>
    </row>
    <row r="5" spans="2:12" ht="13.5">
      <c r="B5" s="15">
        <v>1</v>
      </c>
      <c r="C5" s="16">
        <v>1</v>
      </c>
      <c r="D5" s="17" t="s">
        <v>22</v>
      </c>
      <c r="E5" s="18" t="s">
        <v>40</v>
      </c>
      <c r="F5" s="16" t="s">
        <v>23</v>
      </c>
      <c r="G5" s="19">
        <v>677</v>
      </c>
      <c r="H5" s="20">
        <f>600/G5</f>
        <v>0.8862629246676514</v>
      </c>
      <c r="I5" s="21">
        <v>0.5230787037037037</v>
      </c>
      <c r="J5" s="22">
        <f>(I5-$I$3)*86400</f>
        <v>9193.999999999996</v>
      </c>
      <c r="K5" s="23">
        <f>IF(J5&gt;0,J5,0)</f>
        <v>9193.999999999996</v>
      </c>
      <c r="L5" s="24">
        <f>K5*H5</f>
        <v>8148.301329394384</v>
      </c>
    </row>
    <row r="6" spans="2:12" ht="14.25" customHeight="1">
      <c r="B6" s="15">
        <v>2</v>
      </c>
      <c r="C6" s="16">
        <v>2</v>
      </c>
      <c r="D6" s="17" t="s">
        <v>19</v>
      </c>
      <c r="E6" s="18" t="s">
        <v>38</v>
      </c>
      <c r="F6" s="16" t="s">
        <v>20</v>
      </c>
      <c r="G6" s="19">
        <v>663</v>
      </c>
      <c r="H6" s="20">
        <f>600/G6</f>
        <v>0.9049773755656109</v>
      </c>
      <c r="I6" s="21">
        <v>0.5234722222222222</v>
      </c>
      <c r="J6" s="22">
        <f>(I6-$I$3)*86400</f>
        <v>9227.999999999998</v>
      </c>
      <c r="K6" s="23">
        <f>IF(J6&gt;0,J6,0)</f>
        <v>9227.999999999998</v>
      </c>
      <c r="L6" s="24">
        <f>K6*H6</f>
        <v>8351.131221719455</v>
      </c>
    </row>
    <row r="7" spans="2:12" ht="13.5">
      <c r="B7" s="15">
        <v>3</v>
      </c>
      <c r="C7" s="16">
        <v>3</v>
      </c>
      <c r="D7" s="17" t="s">
        <v>24</v>
      </c>
      <c r="E7" s="18" t="s">
        <v>44</v>
      </c>
      <c r="F7" s="16" t="s">
        <v>25</v>
      </c>
      <c r="G7" s="19">
        <v>658</v>
      </c>
      <c r="H7" s="20">
        <f>600/G7</f>
        <v>0.9118541033434651</v>
      </c>
      <c r="I7" s="21">
        <v>0.5247106481481482</v>
      </c>
      <c r="J7" s="22">
        <f>(I7-$I$3)*86400</f>
        <v>9335</v>
      </c>
      <c r="K7" s="23">
        <f>IF(J7&gt;0,J7,0)</f>
        <v>9335</v>
      </c>
      <c r="L7" s="24">
        <f>K7*H7</f>
        <v>8512.158054711246</v>
      </c>
    </row>
    <row r="8" spans="2:12" ht="13.5">
      <c r="B8" s="15">
        <v>4</v>
      </c>
      <c r="C8" s="16">
        <v>4</v>
      </c>
      <c r="D8" s="17" t="s">
        <v>10</v>
      </c>
      <c r="E8" s="18" t="s">
        <v>29</v>
      </c>
      <c r="F8" s="16" t="s">
        <v>11</v>
      </c>
      <c r="G8" s="19">
        <v>677</v>
      </c>
      <c r="H8" s="20">
        <f>600/G8</f>
        <v>0.8862629246676514</v>
      </c>
      <c r="I8" s="21">
        <v>0.5288078703703704</v>
      </c>
      <c r="J8" s="22">
        <f>(I8-$I$3)*86400</f>
        <v>9688.999999999998</v>
      </c>
      <c r="K8" s="23">
        <f>IF(J8&gt;0,J8,0)</f>
        <v>9688.999999999998</v>
      </c>
      <c r="L8" s="24">
        <f>K8*H8</f>
        <v>8587.001477104874</v>
      </c>
    </row>
    <row r="9" spans="2:12" ht="13.5">
      <c r="B9" s="15">
        <v>5</v>
      </c>
      <c r="C9" s="16">
        <v>7</v>
      </c>
      <c r="D9" s="17" t="s">
        <v>12</v>
      </c>
      <c r="E9" s="18" t="s">
        <v>30</v>
      </c>
      <c r="F9" s="16" t="s">
        <v>31</v>
      </c>
      <c r="G9" s="19">
        <v>720</v>
      </c>
      <c r="H9" s="20">
        <f>600/G9</f>
        <v>0.8333333333333334</v>
      </c>
      <c r="I9" s="21">
        <v>0.5374421296296296</v>
      </c>
      <c r="J9" s="22">
        <f>(I9-$I$3)*86400</f>
        <v>10434.999999999993</v>
      </c>
      <c r="K9" s="23">
        <f>IF(J9&gt;0,J9,0)</f>
        <v>10434.999999999993</v>
      </c>
      <c r="L9" s="24">
        <f>K9*H9</f>
        <v>8695.833333333328</v>
      </c>
    </row>
    <row r="10" spans="2:12" ht="13.5">
      <c r="B10" s="15">
        <v>6</v>
      </c>
      <c r="C10" s="16">
        <v>8</v>
      </c>
      <c r="D10" s="17" t="s">
        <v>18</v>
      </c>
      <c r="E10" s="18" t="s">
        <v>36</v>
      </c>
      <c r="F10" s="16" t="s">
        <v>37</v>
      </c>
      <c r="G10" s="19">
        <v>708</v>
      </c>
      <c r="H10" s="20">
        <f>600/G10</f>
        <v>0.847457627118644</v>
      </c>
      <c r="I10" s="21">
        <v>0.5377893518518518</v>
      </c>
      <c r="J10" s="22">
        <f>(I10-$I$3)*86400</f>
        <v>10464.999999999996</v>
      </c>
      <c r="K10" s="23">
        <f>IF(J10&gt;0,J10,0)</f>
        <v>10464.999999999996</v>
      </c>
      <c r="L10" s="24">
        <f>K10*H10</f>
        <v>8868.644067796607</v>
      </c>
    </row>
    <row r="11" spans="2:12" ht="13.5">
      <c r="B11" s="15">
        <v>7</v>
      </c>
      <c r="C11" s="16">
        <v>5</v>
      </c>
      <c r="D11" s="17" t="s">
        <v>32</v>
      </c>
      <c r="E11" s="18" t="s">
        <v>33</v>
      </c>
      <c r="F11" s="16" t="s">
        <v>13</v>
      </c>
      <c r="G11" s="19">
        <v>677</v>
      </c>
      <c r="H11" s="20">
        <f>600/G11</f>
        <v>0.8862629246676514</v>
      </c>
      <c r="I11" s="21">
        <v>0.5351967592592592</v>
      </c>
      <c r="J11" s="22">
        <f>(I11-$I$3)*86400</f>
        <v>10240.999999999998</v>
      </c>
      <c r="K11" s="23">
        <f>IF(J11&gt;0,J11,0)</f>
        <v>10240.999999999998</v>
      </c>
      <c r="L11" s="24">
        <f>K11*H11</f>
        <v>9076.218611521417</v>
      </c>
    </row>
    <row r="12" spans="2:12" ht="13.5">
      <c r="B12" s="15">
        <v>8</v>
      </c>
      <c r="C12" s="16">
        <v>6</v>
      </c>
      <c r="D12" s="17" t="s">
        <v>41</v>
      </c>
      <c r="E12" s="18" t="s">
        <v>42</v>
      </c>
      <c r="F12" s="16" t="s">
        <v>43</v>
      </c>
      <c r="G12" s="19">
        <v>678</v>
      </c>
      <c r="H12" s="20">
        <f>600/G12</f>
        <v>0.8849557522123894</v>
      </c>
      <c r="I12" s="21">
        <v>0.5374305555555555</v>
      </c>
      <c r="J12" s="22">
        <f>(I12-$I$3)*86400</f>
        <v>10433.999999999996</v>
      </c>
      <c r="K12" s="23">
        <f>IF(J12&gt;0,J12,0)</f>
        <v>10433.999999999996</v>
      </c>
      <c r="L12" s="24">
        <f>K12*H12</f>
        <v>9233.628318584068</v>
      </c>
    </row>
    <row r="13" spans="2:12" ht="13.5">
      <c r="B13" s="15">
        <v>9</v>
      </c>
      <c r="C13" s="16">
        <v>10</v>
      </c>
      <c r="D13" s="17" t="s">
        <v>16</v>
      </c>
      <c r="E13" s="18" t="s">
        <v>35</v>
      </c>
      <c r="F13" s="16" t="s">
        <v>17</v>
      </c>
      <c r="G13" s="19">
        <v>725</v>
      </c>
      <c r="H13" s="20">
        <f>600/G13</f>
        <v>0.8275862068965517</v>
      </c>
      <c r="I13" s="21">
        <v>0.5501273148148148</v>
      </c>
      <c r="J13" s="22">
        <f>(I13-$I$3)*86400</f>
        <v>11530.999999999998</v>
      </c>
      <c r="K13" s="23">
        <f>IF(J13&gt;0,J13,0)</f>
        <v>11530.999999999998</v>
      </c>
      <c r="L13" s="24">
        <f>K13*H13</f>
        <v>9542.896551724136</v>
      </c>
    </row>
    <row r="14" spans="2:12" ht="13.5">
      <c r="B14" s="15">
        <v>10</v>
      </c>
      <c r="C14" s="16">
        <v>9</v>
      </c>
      <c r="D14" s="17" t="s">
        <v>14</v>
      </c>
      <c r="E14" s="18" t="s">
        <v>34</v>
      </c>
      <c r="F14" s="16" t="s">
        <v>15</v>
      </c>
      <c r="G14" s="19">
        <v>710</v>
      </c>
      <c r="H14" s="20">
        <f>600/G14</f>
        <v>0.8450704225352113</v>
      </c>
      <c r="I14" s="21">
        <v>0.5495486111111111</v>
      </c>
      <c r="J14" s="22">
        <f>(I14-$I$3)*86400</f>
        <v>11480.999999999996</v>
      </c>
      <c r="K14" s="23">
        <f>IF(J14&gt;0,J14,0)</f>
        <v>11480.999999999996</v>
      </c>
      <c r="L14" s="24">
        <f>K14*H14</f>
        <v>9702.253521126757</v>
      </c>
    </row>
    <row r="15" spans="2:12" ht="14.25" thickBot="1">
      <c r="B15" s="27">
        <v>11</v>
      </c>
      <c r="C15" s="28">
        <v>11</v>
      </c>
      <c r="D15" s="74" t="s">
        <v>21</v>
      </c>
      <c r="E15" s="75"/>
      <c r="F15" s="28" t="s">
        <v>39</v>
      </c>
      <c r="G15" s="76">
        <v>710</v>
      </c>
      <c r="H15" s="31">
        <f>600/G15</f>
        <v>0.8450704225352113</v>
      </c>
      <c r="I15" s="77">
        <v>0.5534259259259259</v>
      </c>
      <c r="J15" s="78">
        <f>(I15-$I$3)*86400</f>
        <v>11815.999999999995</v>
      </c>
      <c r="K15" s="32">
        <f>IF(J15&gt;0,J15,0)</f>
        <v>11815.999999999995</v>
      </c>
      <c r="L15" s="33">
        <f>K15*H15</f>
        <v>9985.352112676052</v>
      </c>
    </row>
    <row r="18" ht="13.5">
      <c r="C18" t="s">
        <v>58</v>
      </c>
    </row>
    <row r="19" spans="3:4" ht="13.5">
      <c r="C19" t="s">
        <v>59</v>
      </c>
      <c r="D19" t="s">
        <v>60</v>
      </c>
    </row>
    <row r="20" spans="3:4" ht="13.5">
      <c r="C20" t="s">
        <v>61</v>
      </c>
      <c r="D20" t="s">
        <v>62</v>
      </c>
    </row>
    <row r="21" spans="3:4" ht="13.5">
      <c r="C21" t="s">
        <v>63</v>
      </c>
      <c r="D21" t="s">
        <v>64</v>
      </c>
    </row>
    <row r="22" ht="13.5">
      <c r="E22" s="68" t="s">
        <v>65</v>
      </c>
    </row>
    <row r="23" spans="3:4" ht="13.5">
      <c r="C23" t="s">
        <v>66</v>
      </c>
      <c r="D23" t="s">
        <v>67</v>
      </c>
    </row>
    <row r="24" spans="3:4" ht="13.5">
      <c r="C24" t="s">
        <v>68</v>
      </c>
      <c r="D24" t="s">
        <v>69</v>
      </c>
    </row>
    <row r="25" spans="3:4" ht="13.5">
      <c r="C25" t="s">
        <v>70</v>
      </c>
      <c r="D25" t="s">
        <v>71</v>
      </c>
    </row>
    <row r="26" spans="3:4" ht="13.5">
      <c r="C26" t="s">
        <v>72</v>
      </c>
      <c r="D26" t="s">
        <v>73</v>
      </c>
    </row>
    <row r="27" spans="3:4" ht="13.5">
      <c r="C27" t="s">
        <v>74</v>
      </c>
      <c r="D27" t="s">
        <v>75</v>
      </c>
    </row>
    <row r="28" spans="3:4" ht="13.5">
      <c r="C28" t="s">
        <v>76</v>
      </c>
      <c r="D28" t="s">
        <v>77</v>
      </c>
    </row>
    <row r="29" spans="3:4" ht="13.5">
      <c r="C29" t="s">
        <v>78</v>
      </c>
      <c r="D29" t="s">
        <v>79</v>
      </c>
    </row>
    <row r="30" spans="3:4" ht="13.5">
      <c r="C30" t="s">
        <v>80</v>
      </c>
      <c r="D30" t="s">
        <v>81</v>
      </c>
    </row>
    <row r="31" spans="3:4" ht="13.5">
      <c r="C31" t="s">
        <v>82</v>
      </c>
      <c r="D31" t="s">
        <v>83</v>
      </c>
    </row>
    <row r="33" ht="13.5">
      <c r="D33" t="s">
        <v>84</v>
      </c>
    </row>
  </sheetData>
  <sheetProtection/>
  <mergeCells count="2">
    <mergeCell ref="B2:I2"/>
    <mergeCell ref="B3:D3"/>
  </mergeCells>
  <hyperlinks>
    <hyperlink ref="E22" r:id="rId1" display="規則３０．１・・・・ラウンド・アンド・エンド「２０１０年度ＯＹＣポイントレース帆走指示書」 ９.-８）参照"/>
  </hyperlinks>
  <printOptions/>
  <pageMargins left="0.7874015748031497" right="0.7874015748031497" top="0.51" bottom="0.64" header="0.38" footer="0.5118110236220472"/>
  <pageSetup blackAndWhite="1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5"/>
  <sheetViews>
    <sheetView tabSelected="1" zoomScaleSheetLayoutView="100" zoomScalePageLayoutView="0" workbookViewId="0" topLeftCell="A1">
      <pane ySplit="4" topLeftCell="A5" activePane="bottomLeft" state="frozen"/>
      <selection pane="topLeft" activeCell="I28" sqref="I28"/>
      <selection pane="bottomLeft" activeCell="N38" sqref="N38"/>
    </sheetView>
  </sheetViews>
  <sheetFormatPr defaultColWidth="9.00390625" defaultRowHeight="13.5"/>
  <cols>
    <col min="1" max="1" width="1.4921875" style="0" customWidth="1"/>
    <col min="2" max="3" width="5.25390625" style="0" customWidth="1"/>
    <col min="4" max="4" width="17.00390625" style="0" customWidth="1"/>
    <col min="5" max="5" width="7.25390625" style="34" customWidth="1"/>
    <col min="6" max="6" width="17.75390625" style="0" customWidth="1"/>
    <col min="7" max="7" width="5.125" style="0" customWidth="1"/>
    <col min="8" max="8" width="4.375" style="37" customWidth="1"/>
    <col min="9" max="9" width="4.875" style="37" customWidth="1"/>
    <col min="10" max="10" width="5.25390625" style="37" customWidth="1"/>
    <col min="11" max="11" width="7.25390625" style="1" customWidth="1"/>
    <col min="12" max="12" width="7.875" style="35" customWidth="1"/>
    <col min="13" max="13" width="5.25390625" style="37" customWidth="1"/>
    <col min="14" max="14" width="15.375" style="36" customWidth="1"/>
    <col min="15" max="15" width="12.75390625" style="1" hidden="1" customWidth="1"/>
    <col min="16" max="16" width="11.25390625" style="0" customWidth="1"/>
    <col min="17" max="17" width="11.25390625" style="1" customWidth="1"/>
    <col min="18" max="19" width="12.75390625" style="0" customWidth="1"/>
  </cols>
  <sheetData>
    <row r="2" spans="2:12" ht="17.25" customHeight="1">
      <c r="B2" s="69" t="s">
        <v>54</v>
      </c>
      <c r="C2" s="69"/>
      <c r="D2" s="69"/>
      <c r="E2" s="69"/>
      <c r="F2" s="69"/>
      <c r="G2" s="71" t="s">
        <v>55</v>
      </c>
      <c r="H2" s="71"/>
      <c r="I2" s="71"/>
      <c r="J2" s="71"/>
      <c r="K2" s="71"/>
      <c r="L2" s="71"/>
    </row>
    <row r="3" spans="9:14" ht="21" customHeight="1" thickBot="1">
      <c r="I3" s="38"/>
      <c r="K3" s="39" t="s">
        <v>1</v>
      </c>
      <c r="L3" s="72">
        <f>'ﾚｰﾃｨﾝｸﾞ計算書 (TSF)'!H3</f>
        <v>39042</v>
      </c>
      <c r="M3" s="73"/>
      <c r="N3" s="4">
        <f>'ﾚｰﾃｨﾝｸﾞ計算書 (TSF)'!I3</f>
        <v>0.4166666666666667</v>
      </c>
    </row>
    <row r="4" spans="2:17" ht="14.25" thickBot="1">
      <c r="B4" s="40" t="s">
        <v>2</v>
      </c>
      <c r="C4" s="41" t="s">
        <v>3</v>
      </c>
      <c r="D4" s="40" t="s">
        <v>4</v>
      </c>
      <c r="E4" s="42" t="s">
        <v>56</v>
      </c>
      <c r="F4" s="41" t="s">
        <v>5</v>
      </c>
      <c r="G4" s="43" t="s">
        <v>6</v>
      </c>
      <c r="H4" s="44" t="s">
        <v>45</v>
      </c>
      <c r="I4" s="45" t="s">
        <v>46</v>
      </c>
      <c r="J4" s="46" t="s">
        <v>47</v>
      </c>
      <c r="K4" s="47" t="s">
        <v>48</v>
      </c>
      <c r="L4" s="48" t="s">
        <v>7</v>
      </c>
      <c r="M4" s="49" t="s">
        <v>49</v>
      </c>
      <c r="N4" s="50" t="s">
        <v>57</v>
      </c>
      <c r="O4" s="51" t="s">
        <v>8</v>
      </c>
      <c r="P4" s="52" t="s">
        <v>8</v>
      </c>
      <c r="Q4" s="53" t="s">
        <v>9</v>
      </c>
    </row>
    <row r="5" spans="2:17" ht="13.5">
      <c r="B5" s="79">
        <v>1</v>
      </c>
      <c r="C5" s="80">
        <f>'ﾚｰﾃｨﾝｸﾞ計算書 (TSF)'!C5</f>
        <v>1</v>
      </c>
      <c r="D5" s="81" t="str">
        <f>'ﾚｰﾃｨﾝｸﾞ計算書 (TSF)'!D5</f>
        <v>フォルテ</v>
      </c>
      <c r="E5" s="81" t="str">
        <f>'ﾚｰﾃｨﾝｸﾞ計算書 (TSF)'!E5</f>
        <v>4167</v>
      </c>
      <c r="F5" s="81" t="str">
        <f>'ﾚｰﾃｨﾝｸﾞ計算書 (TSF)'!F5</f>
        <v>yokoyama-30sr P:B</v>
      </c>
      <c r="G5" s="82">
        <f>'ﾚｰﾃｨﾝｸﾞ計算書 (TSF)'!G5</f>
        <v>677</v>
      </c>
      <c r="H5" s="83">
        <v>0.03</v>
      </c>
      <c r="I5" s="84">
        <v>0</v>
      </c>
      <c r="J5" s="85">
        <v>-0.02</v>
      </c>
      <c r="K5" s="86">
        <f>G5+H5*G5+I5*G5+J5*G5</f>
        <v>683.77</v>
      </c>
      <c r="L5" s="87">
        <f>600/K5</f>
        <v>0.8774880442253975</v>
      </c>
      <c r="M5" s="88">
        <v>0.03</v>
      </c>
      <c r="N5" s="89">
        <f>'ﾚｰﾃｨﾝｸﾞ計算書 (TSF)'!I5</f>
        <v>0.5230787037037037</v>
      </c>
      <c r="O5" s="90">
        <f>(N5-$N$3)*86400</f>
        <v>9193.999999999996</v>
      </c>
      <c r="P5" s="91">
        <f>IF(O5&gt;0,O5,0)</f>
        <v>9193.999999999996</v>
      </c>
      <c r="Q5" s="92">
        <f>P5*L5/(1-M5)</f>
        <v>8317.139256297218</v>
      </c>
    </row>
    <row r="6" spans="2:17" ht="13.5">
      <c r="B6" s="15">
        <v>2</v>
      </c>
      <c r="C6" s="25">
        <f>'ﾚｰﾃｨﾝｸﾞ計算書 (TSF)'!C10</f>
        <v>8</v>
      </c>
      <c r="D6" s="54" t="str">
        <f>'ﾚｰﾃｨﾝｸﾞ計算書 (TSF)'!D10</f>
        <v>白砂-V</v>
      </c>
      <c r="E6" s="54" t="str">
        <f>'ﾚｰﾃｨﾝｸﾞ計算書 (TSF)'!E10</f>
        <v>3903</v>
      </c>
      <c r="F6" s="54" t="str">
        <f>'ﾚｰﾃｨﾝｸﾞ計算書 (TSF)'!F10</f>
        <v>Frendship32α</v>
      </c>
      <c r="G6" s="26">
        <f>'ﾚｰﾃｨﾝｸﾞ計算書 (TSF)'!G10</f>
        <v>708</v>
      </c>
      <c r="H6" s="56">
        <v>0.04</v>
      </c>
      <c r="I6" s="57">
        <v>0</v>
      </c>
      <c r="J6" s="58">
        <v>0</v>
      </c>
      <c r="K6" s="55">
        <f>G6+H6*G6+I6*G6+J6*G6</f>
        <v>736.32</v>
      </c>
      <c r="L6" s="20">
        <f>600/K6</f>
        <v>0.8148631029986961</v>
      </c>
      <c r="M6" s="59">
        <v>0</v>
      </c>
      <c r="N6" s="66">
        <f>'ﾚｰﾃｨﾝｸﾞ計算書 (TSF)'!I10</f>
        <v>0.5377893518518518</v>
      </c>
      <c r="O6" s="22">
        <f>(N6-$N$3)*86400</f>
        <v>10464.999999999996</v>
      </c>
      <c r="P6" s="23">
        <f>IF(O6&gt;0,O6,0)</f>
        <v>10464.999999999996</v>
      </c>
      <c r="Q6" s="24">
        <f>P6*L6/(1-M6)</f>
        <v>8527.542372881351</v>
      </c>
    </row>
    <row r="7" spans="2:17" ht="13.5">
      <c r="B7" s="15">
        <v>3</v>
      </c>
      <c r="C7" s="25">
        <f>'ﾚｰﾃｨﾝｸﾞ計算書 (TSF)'!C9</f>
        <v>7</v>
      </c>
      <c r="D7" s="54" t="str">
        <f>'ﾚｰﾃｨﾝｸﾞ計算書 (TSF)'!D9</f>
        <v>南風見</v>
      </c>
      <c r="E7" s="54" t="str">
        <f>'ﾚｰﾃｨﾝｸﾞ計算書 (TSF)'!E9</f>
        <v>JST250</v>
      </c>
      <c r="F7" s="54" t="str">
        <f>'ﾚｰﾃｨﾝｸﾞ計算書 (TSF)'!F9</f>
        <v>yokoyama29</v>
      </c>
      <c r="G7" s="26">
        <f>'ﾚｰﾃｨﾝｸﾞ計算書 (TSF)'!G9</f>
        <v>720</v>
      </c>
      <c r="H7" s="56">
        <v>0.03</v>
      </c>
      <c r="I7" s="57">
        <v>0</v>
      </c>
      <c r="J7" s="58">
        <v>-0.02</v>
      </c>
      <c r="K7" s="55">
        <f>G7+H7*G7+I7*G7+J7*G7</f>
        <v>727.2</v>
      </c>
      <c r="L7" s="20">
        <f>600/K7</f>
        <v>0.8250825082508251</v>
      </c>
      <c r="M7" s="59">
        <v>0</v>
      </c>
      <c r="N7" s="66">
        <f>'ﾚｰﾃｨﾝｸﾞ計算書 (TSF)'!I9</f>
        <v>0.5374421296296296</v>
      </c>
      <c r="O7" s="22">
        <f>(N7-$N$3)*86400</f>
        <v>10434.999999999993</v>
      </c>
      <c r="P7" s="23">
        <f>IF(O7&gt;0,O7,0)</f>
        <v>10434.999999999993</v>
      </c>
      <c r="Q7" s="24">
        <f>P7*L7/(1-M7)</f>
        <v>8609.735973597353</v>
      </c>
    </row>
    <row r="8" spans="2:17" ht="13.5">
      <c r="B8" s="15">
        <v>4</v>
      </c>
      <c r="C8" s="25">
        <f>'ﾚｰﾃｨﾝｸﾞ計算書 (TSF)'!C7</f>
        <v>3</v>
      </c>
      <c r="D8" s="54" t="str">
        <f>'ﾚｰﾃｨﾝｸﾞ計算書 (TSF)'!D7</f>
        <v>HIBISCUS-III</v>
      </c>
      <c r="E8" s="54" t="str">
        <f>'ﾚｰﾃｨﾝｸﾞ計算書 (TSF)'!E7</f>
        <v>2762</v>
      </c>
      <c r="F8" s="54" t="str">
        <f>'ﾚｰﾃｨﾝｸﾞ計算書 (TSF)'!F7</f>
        <v>swing-34</v>
      </c>
      <c r="G8" s="26">
        <f>'ﾚｰﾃｨﾝｸﾞ計算書 (TSF)'!G7</f>
        <v>658</v>
      </c>
      <c r="H8" s="56">
        <v>0.03</v>
      </c>
      <c r="I8" s="57">
        <v>0</v>
      </c>
      <c r="J8" s="58">
        <v>-0.02</v>
      </c>
      <c r="K8" s="55">
        <f>G8+H8*G8+I8*G8+J8*G8</f>
        <v>664.58</v>
      </c>
      <c r="L8" s="20">
        <f>600/K8</f>
        <v>0.9028258448945198</v>
      </c>
      <c r="M8" s="59">
        <v>0.03</v>
      </c>
      <c r="N8" s="66">
        <f>'ﾚｰﾃｨﾝｸﾞ計算書 (TSF)'!I7</f>
        <v>0.5247106481481482</v>
      </c>
      <c r="O8" s="22">
        <f>(N8-$N$3)*86400</f>
        <v>9335</v>
      </c>
      <c r="P8" s="23">
        <f>IF(O8&gt;0,O8,0)</f>
        <v>9335</v>
      </c>
      <c r="Q8" s="24">
        <f>P8*L8/(1-M8)</f>
        <v>8688.535321742622</v>
      </c>
    </row>
    <row r="9" spans="2:17" ht="13.5">
      <c r="B9" s="15">
        <v>5</v>
      </c>
      <c r="C9" s="25">
        <f>'ﾚｰﾃｨﾝｸﾞ計算書 (TSF)'!C6</f>
        <v>2</v>
      </c>
      <c r="D9" s="54" t="str">
        <f>'ﾚｰﾃｨﾝｸﾞ計算書 (TSF)'!D6</f>
        <v>QUERIDA-ＩＶ</v>
      </c>
      <c r="E9" s="54" t="str">
        <f>'ﾚｰﾃｨﾝｸﾞ計算書 (TSF)'!E6</f>
        <v>0210</v>
      </c>
      <c r="F9" s="54" t="str">
        <f>'ﾚｰﾃｨﾝｸﾞ計算書 (TSF)'!F6</f>
        <v>fre-31</v>
      </c>
      <c r="G9" s="26">
        <f>'ﾚｰﾃｨﾝｸﾞ計算書 (TSF)'!G6</f>
        <v>663</v>
      </c>
      <c r="H9" s="56">
        <v>0.01</v>
      </c>
      <c r="I9" s="57">
        <v>0</v>
      </c>
      <c r="J9" s="58">
        <v>-0.02</v>
      </c>
      <c r="K9" s="55">
        <f>G9+H9*G9+I9*G9+J9*G9</f>
        <v>656.37</v>
      </c>
      <c r="L9" s="20">
        <f>600/K9</f>
        <v>0.9141185611773847</v>
      </c>
      <c r="M9" s="59">
        <v>0.03</v>
      </c>
      <c r="N9" s="66">
        <f>'ﾚｰﾃｨﾝｸﾞ計算書 (TSF)'!I6</f>
        <v>0.5234722222222222</v>
      </c>
      <c r="O9" s="22">
        <f>(N9-$N$3)*86400</f>
        <v>9227.999999999998</v>
      </c>
      <c r="P9" s="23">
        <f>IF(O9&gt;0,O9,0)</f>
        <v>9227.999999999998</v>
      </c>
      <c r="Q9" s="24">
        <f>P9*L9/(1-M9)</f>
        <v>8696.377404685467</v>
      </c>
    </row>
    <row r="10" spans="2:17" ht="13.5">
      <c r="B10" s="15">
        <v>6</v>
      </c>
      <c r="C10" s="25">
        <f>'ﾚｰﾃｨﾝｸﾞ計算書 (TSF)'!C8</f>
        <v>4</v>
      </c>
      <c r="D10" s="54" t="str">
        <f>'ﾚｰﾃｨﾝｸﾞ計算書 (TSF)'!D8</f>
        <v>ＩＳＥ-Ｖ</v>
      </c>
      <c r="E10" s="54" t="str">
        <f>'ﾚｰﾃｨﾝｸﾞ計算書 (TSF)'!E8</f>
        <v>JST374</v>
      </c>
      <c r="F10" s="54" t="str">
        <f>'ﾚｰﾃｨﾝｸﾞ計算書 (TSF)'!F8</f>
        <v>yamaha-31s LTD</v>
      </c>
      <c r="G10" s="26">
        <f>'ﾚｰﾃｨﾝｸﾞ計算書 (TSF)'!G8</f>
        <v>677</v>
      </c>
      <c r="H10" s="56">
        <v>0.02</v>
      </c>
      <c r="I10" s="57">
        <v>0</v>
      </c>
      <c r="J10" s="58">
        <v>-0.02</v>
      </c>
      <c r="K10" s="55">
        <f>G10+H10*G10+I10*G10+J10*G10</f>
        <v>677</v>
      </c>
      <c r="L10" s="20">
        <f>600/K10</f>
        <v>0.8862629246676514</v>
      </c>
      <c r="M10" s="59">
        <v>0.03</v>
      </c>
      <c r="N10" s="66">
        <f>'ﾚｰﾃｨﾝｸﾞ計算書 (TSF)'!I8</f>
        <v>0.5288078703703704</v>
      </c>
      <c r="O10" s="22">
        <f>(N10-$N$3)*86400</f>
        <v>9688.999999999998</v>
      </c>
      <c r="P10" s="23">
        <f>IF(O10&gt;0,O10,0)</f>
        <v>9688.999999999998</v>
      </c>
      <c r="Q10" s="24">
        <f>P10*L10/(1-M10)</f>
        <v>8852.578842376159</v>
      </c>
    </row>
    <row r="11" spans="2:17" ht="13.5">
      <c r="B11" s="15">
        <v>7</v>
      </c>
      <c r="C11" s="25">
        <f>'ﾚｰﾃｨﾝｸﾞ計算書 (TSF)'!C12</f>
        <v>6</v>
      </c>
      <c r="D11" s="54" t="str">
        <f>'ﾚｰﾃｨﾝｸﾞ計算書 (TSF)'!D12</f>
        <v>CooCooSmile</v>
      </c>
      <c r="E11" s="54" t="str">
        <f>'ﾚｰﾃｨﾝｸﾞ計算書 (TSF)'!E12</f>
        <v>6060</v>
      </c>
      <c r="F11" s="54" t="str">
        <f>'ﾚｰﾃｨﾝｸﾞ計算書 (TSF)'!F12</f>
        <v>Dehler34</v>
      </c>
      <c r="G11" s="26">
        <f>'ﾚｰﾃｨﾝｸﾞ計算書 (TSF)'!G12</f>
        <v>678</v>
      </c>
      <c r="H11" s="56">
        <v>0.04</v>
      </c>
      <c r="I11" s="57">
        <v>0</v>
      </c>
      <c r="J11" s="58">
        <v>-0.02</v>
      </c>
      <c r="K11" s="55">
        <f>G11+H11*G11+I11*G11+J11*G11</f>
        <v>691.5600000000001</v>
      </c>
      <c r="L11" s="20">
        <f>600/K11</f>
        <v>0.8676036786395973</v>
      </c>
      <c r="M11" s="59">
        <v>0</v>
      </c>
      <c r="N11" s="66">
        <f>'ﾚｰﾃｨﾝｸﾞ計算書 (TSF)'!I12</f>
        <v>0.5374305555555555</v>
      </c>
      <c r="O11" s="22">
        <f>(N11-$N$3)*86400</f>
        <v>10433.999999999996</v>
      </c>
      <c r="P11" s="23">
        <f>IF(O11&gt;0,O11,0)</f>
        <v>10433.999999999996</v>
      </c>
      <c r="Q11" s="24">
        <f>P11*L11/(1-M11)</f>
        <v>9052.576782925555</v>
      </c>
    </row>
    <row r="12" spans="2:17" ht="13.5">
      <c r="B12" s="15">
        <v>8</v>
      </c>
      <c r="C12" s="25">
        <f>'ﾚｰﾃｨﾝｸﾞ計算書 (TSF)'!C11</f>
        <v>5</v>
      </c>
      <c r="D12" s="54" t="str">
        <f>'ﾚｰﾃｨﾝｸﾞ計算書 (TSF)'!D11</f>
        <v>ＭＩＳＴＲＡＬ４</v>
      </c>
      <c r="E12" s="54" t="str">
        <f>'ﾚｰﾃｨﾝｸﾞ計算書 (TSF)'!E11</f>
        <v>2321</v>
      </c>
      <c r="F12" s="54" t="str">
        <f>'ﾚｰﾃｨﾝｸﾞ計算書 (TSF)'!F11</f>
        <v>yamaha-31s</v>
      </c>
      <c r="G12" s="26">
        <f>'ﾚｰﾃｨﾝｸﾞ計算書 (TSF)'!G11</f>
        <v>677</v>
      </c>
      <c r="H12" s="56">
        <v>0.03</v>
      </c>
      <c r="I12" s="57">
        <v>0</v>
      </c>
      <c r="J12" s="58">
        <v>-0.02</v>
      </c>
      <c r="K12" s="55">
        <f>G12+H12*G12+I12*G12+J12*G12</f>
        <v>683.77</v>
      </c>
      <c r="L12" s="20">
        <f>600/K12</f>
        <v>0.8774880442253975</v>
      </c>
      <c r="M12" s="59">
        <v>0.03</v>
      </c>
      <c r="N12" s="66">
        <f>'ﾚｰﾃｨﾝｸﾞ計算書 (TSF)'!I11</f>
        <v>0.5351967592592592</v>
      </c>
      <c r="O12" s="22">
        <f>(N12-$N$3)*86400</f>
        <v>10240.999999999998</v>
      </c>
      <c r="P12" s="23">
        <f>IF(O12&gt;0,O12,0)</f>
        <v>10240.999999999998</v>
      </c>
      <c r="Q12" s="24">
        <f>P12*L12/(1-M12)</f>
        <v>9264.283567950819</v>
      </c>
    </row>
    <row r="13" spans="2:17" ht="13.5">
      <c r="B13" s="15">
        <v>9</v>
      </c>
      <c r="C13" s="25">
        <f>'ﾚｰﾃｨﾝｸﾞ計算書 (TSF)'!C14</f>
        <v>9</v>
      </c>
      <c r="D13" s="54" t="str">
        <f>'ﾚｰﾃｨﾝｸﾞ計算書 (TSF)'!D14</f>
        <v>J-BLOW</v>
      </c>
      <c r="E13" s="54" t="str">
        <f>'ﾚｰﾃｨﾝｸﾞ計算書 (TSF)'!E14</f>
        <v>3602</v>
      </c>
      <c r="F13" s="54" t="str">
        <f>'ﾚｰﾃｨﾝｸﾞ計算書 (TSF)'!F14</f>
        <v>swing-28 P:B</v>
      </c>
      <c r="G13" s="26">
        <f>'ﾚｰﾃｨﾝｸﾞ計算書 (TSF)'!G14</f>
        <v>710</v>
      </c>
      <c r="H13" s="56">
        <v>0.04</v>
      </c>
      <c r="I13" s="57">
        <v>0</v>
      </c>
      <c r="J13" s="58">
        <v>0</v>
      </c>
      <c r="K13" s="55">
        <f>G13+H13*G13+I13*G13+J13*G13</f>
        <v>738.4</v>
      </c>
      <c r="L13" s="20">
        <f>600/K13</f>
        <v>0.8125677139761647</v>
      </c>
      <c r="M13" s="59">
        <v>0</v>
      </c>
      <c r="N13" s="66">
        <f>'ﾚｰﾃｨﾝｸﾞ計算書 (TSF)'!I14</f>
        <v>0.5495486111111111</v>
      </c>
      <c r="O13" s="22">
        <f>(N13-$N$3)*86400</f>
        <v>11480.999999999996</v>
      </c>
      <c r="P13" s="23">
        <f>IF(O13&gt;0,O13,0)</f>
        <v>11480.999999999996</v>
      </c>
      <c r="Q13" s="24">
        <f>P13*L13/(1-M13)</f>
        <v>9329.089924160344</v>
      </c>
    </row>
    <row r="14" spans="2:17" ht="13.5">
      <c r="B14" s="15">
        <v>10</v>
      </c>
      <c r="C14" s="25">
        <f>'ﾚｰﾃｨﾝｸﾞ計算書 (TSF)'!C13</f>
        <v>10</v>
      </c>
      <c r="D14" s="54" t="str">
        <f>'ﾚｰﾃｨﾝｸﾞ計算書 (TSF)'!D13</f>
        <v>Only You-ＩＩ</v>
      </c>
      <c r="E14" s="54" t="str">
        <f>'ﾚｰﾃｨﾝｸﾞ計算書 (TSF)'!E13</f>
        <v>3568</v>
      </c>
      <c r="F14" s="54" t="str">
        <f>'ﾚｰﾃｨﾝｸﾞ計算書 (TSF)'!F13</f>
        <v>yamaha-30cII sh</v>
      </c>
      <c r="G14" s="26">
        <f>'ﾚｰﾃｨﾝｸﾞ計算書 (TSF)'!G13</f>
        <v>725</v>
      </c>
      <c r="H14" s="56">
        <v>0.04</v>
      </c>
      <c r="I14" s="57">
        <v>0</v>
      </c>
      <c r="J14" s="58">
        <v>-0.02</v>
      </c>
      <c r="K14" s="55">
        <f>G14+H14*G14+I14*G14+J14*G14</f>
        <v>739.5</v>
      </c>
      <c r="L14" s="20">
        <f>600/K14</f>
        <v>0.8113590263691683</v>
      </c>
      <c r="M14" s="59">
        <v>0</v>
      </c>
      <c r="N14" s="66">
        <f>'ﾚｰﾃｨﾝｸﾞ計算書 (TSF)'!I13</f>
        <v>0.5501273148148148</v>
      </c>
      <c r="O14" s="22">
        <f>(N14-$N$3)*86400</f>
        <v>11530.999999999998</v>
      </c>
      <c r="P14" s="23">
        <f>IF(O14&gt;0,O14,0)</f>
        <v>11530.999999999998</v>
      </c>
      <c r="Q14" s="24">
        <f>P14*L14/(1-M14)</f>
        <v>9355.780933062879</v>
      </c>
    </row>
    <row r="15" spans="2:17" ht="14.25" thickBot="1">
      <c r="B15" s="27">
        <v>11</v>
      </c>
      <c r="C15" s="29">
        <f>'ﾚｰﾃｨﾝｸﾞ計算書 (TSF)'!C15</f>
        <v>11</v>
      </c>
      <c r="D15" s="65" t="str">
        <f>'ﾚｰﾃｨﾝｸﾞ計算書 (TSF)'!D15</f>
        <v>アルバトロス</v>
      </c>
      <c r="E15" s="65">
        <f>'ﾚｰﾃｨﾝｸﾞ計算書 (TSF)'!E15</f>
        <v>0</v>
      </c>
      <c r="F15" s="65" t="str">
        <f>'ﾚｰﾃｨﾝｸﾞ計算書 (TSF)'!F15</f>
        <v>yamaha30sⅡ</v>
      </c>
      <c r="G15" s="30">
        <f>'ﾚｰﾃｨﾝｸﾞ計算書 (TSF)'!G15</f>
        <v>710</v>
      </c>
      <c r="H15" s="60">
        <v>0.03</v>
      </c>
      <c r="I15" s="61">
        <v>0</v>
      </c>
      <c r="J15" s="62">
        <v>-0.02</v>
      </c>
      <c r="K15" s="63">
        <f>G15+H15*G15+I15*G15+J15*G15</f>
        <v>717.0999999999999</v>
      </c>
      <c r="L15" s="31">
        <f>600/K15</f>
        <v>0.8367033886487242</v>
      </c>
      <c r="M15" s="93">
        <v>0</v>
      </c>
      <c r="N15" s="94">
        <f>'ﾚｰﾃｨﾝｸﾞ計算書 (TSF)'!I15</f>
        <v>0.5534259259259259</v>
      </c>
      <c r="O15" s="78">
        <f>(N15-$N$3)*86400</f>
        <v>11815.999999999995</v>
      </c>
      <c r="P15" s="32">
        <f>IF(O15&gt;0,O15,0)</f>
        <v>11815.999999999995</v>
      </c>
      <c r="Q15" s="33">
        <f>P15*L15/(1-M15)</f>
        <v>9886.48724027332</v>
      </c>
    </row>
    <row r="17" spans="2:17" ht="13.5">
      <c r="B17" s="67" t="s">
        <v>50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 ht="13.5">
      <c r="B18" s="67" t="s">
        <v>51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ht="13.5">
      <c r="B19" s="67" t="s">
        <v>52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 ht="13.5">
      <c r="B20" s="67" t="s">
        <v>53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35" ht="13.5">
      <c r="E35" s="95"/>
    </row>
  </sheetData>
  <sheetProtection/>
  <mergeCells count="3">
    <mergeCell ref="B2:F2"/>
    <mergeCell ref="G2:L2"/>
    <mergeCell ref="L3:M3"/>
  </mergeCells>
  <printOptions/>
  <pageMargins left="0.34" right="0.2" top="0.24" bottom="0.29" header="0.15" footer="0.19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oyc race</dc:creator>
  <cp:keywords/>
  <dc:description/>
  <cp:lastModifiedBy>OYCグラブメンバー</cp:lastModifiedBy>
  <cp:lastPrinted>2006-01-07T16:22:08Z</cp:lastPrinted>
  <dcterms:created xsi:type="dcterms:W3CDTF">2010-04-13T00:33:50Z</dcterms:created>
  <dcterms:modified xsi:type="dcterms:W3CDTF">2006-01-07T16:25:27Z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