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510" windowWidth="7650" windowHeight="8895" firstSheet="1" activeTab="1"/>
  </bookViews>
  <sheets>
    <sheet name="ﾚｰﾃｨﾝｸﾞ計算書 (TSF)" sheetId="1" r:id="rId1"/>
    <sheet name="レーティング計算書（OYC　Rating2009)" sheetId="2" r:id="rId2"/>
  </sheets>
  <definedNames>
    <definedName name="_xlnm.Print_Area" localSheetId="0">'ﾚｰﾃｨﾝｸﾞ計算書 (TSF)'!$A$1:$R$18</definedName>
    <definedName name="_xlnm.Print_Area" localSheetId="1">'レーティング計算書（OYC　Rating2009)'!$A$1:$V$23</definedName>
    <definedName name="_xlnm.Print_Titles" localSheetId="0">'ﾚｰﾃｨﾝｸﾞ計算書 (TSF)'!$4:$4</definedName>
    <definedName name="_xlnm.Print_Titles" localSheetId="1">'レーティング計算書（OYC　Rating2009)'!$4:$4</definedName>
  </definedNames>
  <calcPr fullCalcOnLoad="1"/>
</workbook>
</file>

<file path=xl/sharedStrings.xml><?xml version="1.0" encoding="utf-8"?>
<sst xmlns="http://schemas.openxmlformats.org/spreadsheetml/2006/main" count="176" uniqueCount="81">
  <si>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</si>
  <si>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</si>
  <si>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</si>
  <si>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</si>
  <si>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</si>
  <si>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</si>
  <si>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</si>
  <si>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</si>
  <si>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</si>
  <si>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</si>
  <si>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</si>
  <si>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</si>
  <si>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</si>
  <si>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</si>
  <si>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</si>
  <si>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ＩＳＥ-Ｖ</t>
  </si>
  <si>
    <t>yamaha-31s LTD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</si>
  <si>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</si>
  <si>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</si>
  <si>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</si>
  <si>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</si>
  <si>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</si>
  <si>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</si>
  <si>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</si>
  <si>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</si>
  <si>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</si>
  <si>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フォルテ</t>
  </si>
  <si>
    <t>yokoyama-30sr P:B</t>
  </si>
  <si>
    <t>HIBISCUS-III</t>
  </si>
  <si>
    <t>swing-34</t>
  </si>
  <si>
    <t>白砂-V</t>
  </si>
  <si>
    <t>アルバトロス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</si>
  <si>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</si>
  <si>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</si>
  <si>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</si>
  <si>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</si>
  <si>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</si>
  <si>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</si>
  <si>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</si>
  <si>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</si>
  <si>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</si>
  <si>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</si>
  <si>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</si>
  <si>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</si>
  <si>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</si>
  <si>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</si>
  <si>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CooCooSmile</t>
  </si>
  <si>
    <t>Dehler34</t>
  </si>
  <si>
    <t>Sail.No</t>
  </si>
  <si>
    <t>2321</t>
  </si>
  <si>
    <t>3602</t>
  </si>
  <si>
    <t>3568</t>
  </si>
  <si>
    <t>4983</t>
  </si>
  <si>
    <t>0210</t>
  </si>
  <si>
    <t>4167</t>
  </si>
  <si>
    <t>Sail.No</t>
  </si>
  <si>
    <t>2321</t>
  </si>
  <si>
    <t>3602</t>
  </si>
  <si>
    <t>3568</t>
  </si>
  <si>
    <t>4983</t>
  </si>
  <si>
    <t>0210</t>
  </si>
  <si>
    <t>4167</t>
  </si>
  <si>
    <t>6060</t>
  </si>
  <si>
    <t>2762</t>
  </si>
  <si>
    <t>Frendship32α</t>
  </si>
  <si>
    <t>2762</t>
  </si>
  <si>
    <t>6060</t>
  </si>
  <si>
    <t>ＭＩＳＴＲＡＬ４</t>
  </si>
  <si>
    <t>3903</t>
  </si>
  <si>
    <t>3913</t>
  </si>
  <si>
    <t>yamaha30sⅡ</t>
  </si>
  <si>
    <t>JST314</t>
  </si>
  <si>
    <t>JST374</t>
  </si>
  <si>
    <t>JST374</t>
  </si>
  <si>
    <t>3226</t>
  </si>
  <si>
    <t>JST314</t>
  </si>
  <si>
    <t>レーティング計算表(OYC　Rating2009）</t>
  </si>
  <si>
    <t>本部船（ﾘﾐｯﾄ艇）担当のパーバートは25分遅れでスタートし　12時25分08秒にフィニッシュした。</t>
  </si>
  <si>
    <t>これを本表では　他艇と同時にスタートし12時00分08秒にフィニッシュしたものとして計算する。</t>
  </si>
  <si>
    <t>RET</t>
  </si>
  <si>
    <t>RET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</si>
</sst>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9" fontId="0" fillId="2" borderId="6" xfId="0" applyNumberFormat="1" applyFill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7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9" fontId="0" fillId="2" borderId="10" xfId="0" applyNumberFormat="1" applyFill="1" applyBorder="1" applyAlignment="1">
      <alignment/>
    </xf>
    <xf numFmtId="177" fontId="0" fillId="0" borderId="9" xfId="0" applyNumberFormat="1" applyBorder="1" applyAlignment="1">
      <alignment/>
    </xf>
    <xf numFmtId="0" fontId="0" fillId="2" borderId="9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3" borderId="2" xfId="0" applyFill="1" applyBorder="1" applyAlignment="1">
      <alignment/>
    </xf>
    <xf numFmtId="9" fontId="0" fillId="4" borderId="1" xfId="0" applyNumberFormat="1" applyFill="1" applyBorder="1" applyAlignment="1">
      <alignment/>
    </xf>
    <xf numFmtId="9" fontId="0" fillId="2" borderId="8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4" xfId="0" applyBorder="1" applyAlignment="1">
      <alignment/>
    </xf>
    <xf numFmtId="0" fontId="0" fillId="3" borderId="3" xfId="0" applyFill="1" applyBorder="1" applyAlignment="1">
      <alignment/>
    </xf>
    <xf numFmtId="9" fontId="0" fillId="4" borderId="4" xfId="0" applyNumberFormat="1" applyFill="1" applyBorder="1" applyAlignment="1">
      <alignment/>
    </xf>
    <xf numFmtId="9" fontId="0" fillId="0" borderId="4" xfId="0" applyNumberFormat="1" applyBorder="1" applyAlignment="1">
      <alignment/>
    </xf>
    <xf numFmtId="9" fontId="0" fillId="2" borderId="7" xfId="0" applyNumberFormat="1" applyFill="1" applyBorder="1" applyAlignment="1">
      <alignment/>
    </xf>
    <xf numFmtId="178" fontId="0" fillId="0" borderId="12" xfId="0" applyNumberFormat="1" applyBorder="1" applyAlignment="1">
      <alignment/>
    </xf>
    <xf numFmtId="9" fontId="0" fillId="2" borderId="15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right"/>
    </xf>
    <xf numFmtId="17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6" xfId="0" applyNumberFormat="1" applyBorder="1" applyAlignment="1">
      <alignment horizontal="center"/>
    </xf>
    <xf numFmtId="177" fontId="0" fillId="0" borderId="17" xfId="0" applyNumberForma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"/>
  <sheetViews>
    <sheetView zoomScaleSheetLayoutView="100" workbookViewId="0" topLeftCell="A1">
      <selection activeCell="B17" sqref="B17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8.875" style="29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  <col min="20" max="20" width="9.875" style="0" bestFit="1" customWidth="1"/>
  </cols>
  <sheetData>
    <row r="2" spans="2:12" ht="17.2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23"/>
    </row>
    <row r="3" spans="2:14" ht="14.25" thickBot="1">
      <c r="B3" s="54" t="s">
        <v>1</v>
      </c>
      <c r="C3" s="54"/>
      <c r="D3" s="54"/>
      <c r="E3" s="34"/>
      <c r="H3" s="5" t="s">
        <v>2</v>
      </c>
      <c r="I3" s="4">
        <v>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1" t="s">
        <v>6</v>
      </c>
      <c r="C4" s="32" t="s">
        <v>7</v>
      </c>
      <c r="D4" s="33" t="s">
        <v>8</v>
      </c>
      <c r="E4" s="35" t="s">
        <v>55</v>
      </c>
      <c r="F4" s="32" t="s">
        <v>9</v>
      </c>
      <c r="G4" s="39" t="s">
        <v>10</v>
      </c>
      <c r="H4" s="16" t="s">
        <v>11</v>
      </c>
      <c r="I4" s="55" t="s">
        <v>12</v>
      </c>
      <c r="J4" s="55"/>
      <c r="K4" s="55"/>
      <c r="L4" s="55"/>
      <c r="M4" s="55"/>
      <c r="N4" s="56"/>
      <c r="O4" s="13" t="s">
        <v>13</v>
      </c>
      <c r="P4" s="12" t="s">
        <v>13</v>
      </c>
      <c r="Q4" s="18" t="s">
        <v>14</v>
      </c>
    </row>
    <row r="5" spans="2:20" ht="13.5">
      <c r="B5" s="10">
        <v>1</v>
      </c>
      <c r="C5" s="25">
        <v>2</v>
      </c>
      <c r="D5" s="28" t="s">
        <v>26</v>
      </c>
      <c r="E5" s="31" t="s">
        <v>61</v>
      </c>
      <c r="F5" s="25" t="s">
        <v>27</v>
      </c>
      <c r="G5" s="40">
        <v>677</v>
      </c>
      <c r="H5" s="17">
        <f aca="true" t="shared" si="0" ref="H5:H17">600/G5</f>
        <v>0.8862629246676514</v>
      </c>
      <c r="I5" s="27">
        <v>10</v>
      </c>
      <c r="J5" s="9" t="s">
        <v>3</v>
      </c>
      <c r="K5" s="8">
        <v>54</v>
      </c>
      <c r="L5" s="9" t="s">
        <v>4</v>
      </c>
      <c r="M5" s="8">
        <v>25</v>
      </c>
      <c r="N5" s="9" t="s">
        <v>5</v>
      </c>
      <c r="O5" s="8">
        <f aca="true" t="shared" si="1" ref="O5:O17">(I5-$I$3)*3600+(K5-$K$3)*60+(M5-$M$3)</f>
        <v>39265</v>
      </c>
      <c r="P5" s="6">
        <f aca="true" t="shared" si="2" ref="P5:P17">IF(O5&gt;0,O5,0)</f>
        <v>39265</v>
      </c>
      <c r="Q5" s="20">
        <f aca="true" t="shared" si="3" ref="Q5:Q17">P5*H5</f>
        <v>34799.113737075335</v>
      </c>
      <c r="S5" s="49"/>
      <c r="T5" s="52"/>
    </row>
    <row r="6" spans="2:20" ht="13.5">
      <c r="B6" s="10">
        <v>2</v>
      </c>
      <c r="C6" s="25">
        <v>3</v>
      </c>
      <c r="D6" s="28" t="s">
        <v>15</v>
      </c>
      <c r="E6" s="31" t="s">
        <v>72</v>
      </c>
      <c r="F6" s="25" t="s">
        <v>16</v>
      </c>
      <c r="G6" s="40">
        <v>677</v>
      </c>
      <c r="H6" s="17">
        <f t="shared" si="0"/>
        <v>0.8862629246676514</v>
      </c>
      <c r="I6" s="27">
        <v>10</v>
      </c>
      <c r="J6" s="9" t="s">
        <v>3</v>
      </c>
      <c r="K6" s="8">
        <v>56</v>
      </c>
      <c r="L6" s="9" t="s">
        <v>4</v>
      </c>
      <c r="M6" s="8">
        <v>15</v>
      </c>
      <c r="N6" s="9" t="s">
        <v>5</v>
      </c>
      <c r="O6" s="8">
        <f t="shared" si="1"/>
        <v>39375</v>
      </c>
      <c r="P6" s="6">
        <f t="shared" si="2"/>
        <v>39375</v>
      </c>
      <c r="Q6" s="20">
        <f t="shared" si="3"/>
        <v>34896.602658788775</v>
      </c>
      <c r="S6" s="49"/>
      <c r="T6" s="52"/>
    </row>
    <row r="7" spans="2:20" ht="13.5">
      <c r="B7" s="10">
        <v>3</v>
      </c>
      <c r="C7" s="25">
        <v>1</v>
      </c>
      <c r="D7" s="28" t="s">
        <v>24</v>
      </c>
      <c r="E7" s="31" t="s">
        <v>60</v>
      </c>
      <c r="F7" s="25" t="s">
        <v>25</v>
      </c>
      <c r="G7" s="40">
        <v>663</v>
      </c>
      <c r="H7" s="17">
        <f t="shared" si="0"/>
        <v>0.9049773755656109</v>
      </c>
      <c r="I7" s="27">
        <v>10</v>
      </c>
      <c r="J7" s="9" t="s">
        <v>3</v>
      </c>
      <c r="K7" s="8">
        <v>49</v>
      </c>
      <c r="L7" s="9" t="s">
        <v>4</v>
      </c>
      <c r="M7" s="8">
        <v>16</v>
      </c>
      <c r="N7" s="9" t="s">
        <v>5</v>
      </c>
      <c r="O7" s="8">
        <f t="shared" si="1"/>
        <v>38956</v>
      </c>
      <c r="P7" s="6">
        <f t="shared" si="2"/>
        <v>38956</v>
      </c>
      <c r="Q7" s="20">
        <f t="shared" si="3"/>
        <v>35254.29864253394</v>
      </c>
      <c r="S7" s="49"/>
      <c r="T7" s="52"/>
    </row>
    <row r="8" spans="2:20" ht="13.5">
      <c r="B8" s="10">
        <v>4</v>
      </c>
      <c r="C8" s="25">
        <v>5</v>
      </c>
      <c r="D8" s="28" t="s">
        <v>32</v>
      </c>
      <c r="E8" s="31" t="s">
        <v>69</v>
      </c>
      <c r="F8" s="25" t="s">
        <v>33</v>
      </c>
      <c r="G8" s="40">
        <v>710</v>
      </c>
      <c r="H8" s="17">
        <f t="shared" si="0"/>
        <v>0.8450704225352113</v>
      </c>
      <c r="I8" s="27">
        <v>12</v>
      </c>
      <c r="J8" s="9" t="s">
        <v>3</v>
      </c>
      <c r="K8" s="8">
        <v>0</v>
      </c>
      <c r="L8" s="9" t="s">
        <v>4</v>
      </c>
      <c r="M8" s="8">
        <v>8</v>
      </c>
      <c r="N8" s="9" t="s">
        <v>5</v>
      </c>
      <c r="O8" s="8">
        <f t="shared" si="1"/>
        <v>43208</v>
      </c>
      <c r="P8" s="6">
        <f t="shared" si="2"/>
        <v>43208</v>
      </c>
      <c r="Q8" s="20">
        <f t="shared" si="3"/>
        <v>36513.80281690141</v>
      </c>
      <c r="S8" s="49"/>
      <c r="T8" s="52"/>
    </row>
    <row r="9" spans="2:20" ht="13.5">
      <c r="B9" s="10">
        <v>5</v>
      </c>
      <c r="C9" s="14">
        <v>12</v>
      </c>
      <c r="D9" s="22" t="s">
        <v>43</v>
      </c>
      <c r="E9" s="31" t="s">
        <v>71</v>
      </c>
      <c r="F9" s="14" t="s">
        <v>44</v>
      </c>
      <c r="G9" s="36">
        <v>740</v>
      </c>
      <c r="H9" s="9">
        <f t="shared" si="0"/>
        <v>0.8108108108108109</v>
      </c>
      <c r="I9" s="19">
        <v>12</v>
      </c>
      <c r="J9" s="9" t="s">
        <v>3</v>
      </c>
      <c r="K9" s="8">
        <v>36</v>
      </c>
      <c r="L9" s="9" t="s">
        <v>4</v>
      </c>
      <c r="M9" s="8">
        <v>18</v>
      </c>
      <c r="N9" s="9" t="s">
        <v>5</v>
      </c>
      <c r="O9" s="8">
        <f t="shared" si="1"/>
        <v>45378</v>
      </c>
      <c r="P9" s="6">
        <f t="shared" si="2"/>
        <v>45378</v>
      </c>
      <c r="Q9" s="20">
        <f t="shared" si="3"/>
        <v>36792.97297297297</v>
      </c>
      <c r="S9" s="49"/>
      <c r="T9" s="52"/>
    </row>
    <row r="10" spans="2:20" ht="13.5">
      <c r="B10" s="10">
        <v>6</v>
      </c>
      <c r="C10" s="25">
        <v>11</v>
      </c>
      <c r="D10" s="28" t="s">
        <v>20</v>
      </c>
      <c r="E10" s="31" t="s">
        <v>58</v>
      </c>
      <c r="F10" s="25" t="s">
        <v>21</v>
      </c>
      <c r="G10" s="40">
        <v>725</v>
      </c>
      <c r="H10" s="17">
        <f t="shared" si="0"/>
        <v>0.8275862068965517</v>
      </c>
      <c r="I10" s="27">
        <v>12</v>
      </c>
      <c r="J10" s="9" t="s">
        <v>3</v>
      </c>
      <c r="K10" s="8">
        <v>27</v>
      </c>
      <c r="L10" s="9" t="s">
        <v>4</v>
      </c>
      <c r="M10" s="8">
        <v>34</v>
      </c>
      <c r="N10" s="9" t="s">
        <v>5</v>
      </c>
      <c r="O10" s="8">
        <f t="shared" si="1"/>
        <v>44854</v>
      </c>
      <c r="P10" s="6">
        <f t="shared" si="2"/>
        <v>44854</v>
      </c>
      <c r="Q10" s="20">
        <f t="shared" si="3"/>
        <v>37120.55172413793</v>
      </c>
      <c r="S10" s="49"/>
      <c r="T10" s="52"/>
    </row>
    <row r="11" spans="2:20" ht="13.5">
      <c r="B11" s="10">
        <v>7</v>
      </c>
      <c r="C11" s="25">
        <v>8</v>
      </c>
      <c r="D11" s="28" t="s">
        <v>30</v>
      </c>
      <c r="E11" s="31" t="s">
        <v>68</v>
      </c>
      <c r="F11" s="25" t="s">
        <v>64</v>
      </c>
      <c r="G11" s="40">
        <v>708</v>
      </c>
      <c r="H11" s="17">
        <f t="shared" si="0"/>
        <v>0.847457627118644</v>
      </c>
      <c r="I11" s="27">
        <v>12</v>
      </c>
      <c r="J11" s="9" t="s">
        <v>3</v>
      </c>
      <c r="K11" s="8">
        <v>17</v>
      </c>
      <c r="L11" s="9" t="s">
        <v>4</v>
      </c>
      <c r="M11" s="8">
        <v>6</v>
      </c>
      <c r="N11" s="9" t="s">
        <v>5</v>
      </c>
      <c r="O11" s="8">
        <f t="shared" si="1"/>
        <v>44226</v>
      </c>
      <c r="P11" s="6">
        <f t="shared" si="2"/>
        <v>44226</v>
      </c>
      <c r="Q11" s="20">
        <f t="shared" si="3"/>
        <v>37479.661016949154</v>
      </c>
      <c r="S11" s="49"/>
      <c r="T11" s="52"/>
    </row>
    <row r="12" spans="2:20" ht="13.5">
      <c r="B12" s="10">
        <v>8</v>
      </c>
      <c r="C12" s="25">
        <v>9</v>
      </c>
      <c r="D12" s="28" t="s">
        <v>18</v>
      </c>
      <c r="E12" s="31" t="s">
        <v>57</v>
      </c>
      <c r="F12" s="25" t="s">
        <v>19</v>
      </c>
      <c r="G12" s="40">
        <v>710</v>
      </c>
      <c r="H12" s="17">
        <f t="shared" si="0"/>
        <v>0.8450704225352113</v>
      </c>
      <c r="I12" s="27">
        <v>12</v>
      </c>
      <c r="J12" s="9" t="s">
        <v>3</v>
      </c>
      <c r="K12" s="8">
        <v>19</v>
      </c>
      <c r="L12" s="9" t="s">
        <v>4</v>
      </c>
      <c r="M12" s="8">
        <v>40</v>
      </c>
      <c r="N12" s="9" t="s">
        <v>5</v>
      </c>
      <c r="O12" s="8">
        <f t="shared" si="1"/>
        <v>44380</v>
      </c>
      <c r="P12" s="6">
        <f t="shared" si="2"/>
        <v>44380</v>
      </c>
      <c r="Q12" s="20">
        <f t="shared" si="3"/>
        <v>37504.22535211268</v>
      </c>
      <c r="S12" s="49"/>
      <c r="T12" s="52"/>
    </row>
    <row r="13" spans="2:20" ht="13.5">
      <c r="B13" s="10">
        <v>9</v>
      </c>
      <c r="C13" s="25">
        <v>10</v>
      </c>
      <c r="D13" s="28" t="s">
        <v>31</v>
      </c>
      <c r="E13" s="31"/>
      <c r="F13" s="25" t="s">
        <v>70</v>
      </c>
      <c r="G13" s="40">
        <v>710</v>
      </c>
      <c r="H13" s="17">
        <f t="shared" si="0"/>
        <v>0.8450704225352113</v>
      </c>
      <c r="I13" s="27">
        <v>12</v>
      </c>
      <c r="J13" s="9" t="s">
        <v>3</v>
      </c>
      <c r="K13" s="8">
        <v>27</v>
      </c>
      <c r="L13" s="9" t="s">
        <v>4</v>
      </c>
      <c r="M13" s="8">
        <v>5</v>
      </c>
      <c r="N13" s="9" t="s">
        <v>5</v>
      </c>
      <c r="O13" s="8">
        <f t="shared" si="1"/>
        <v>44825</v>
      </c>
      <c r="P13" s="6">
        <f t="shared" si="2"/>
        <v>44825</v>
      </c>
      <c r="Q13" s="20">
        <f t="shared" si="3"/>
        <v>37880.281690140844</v>
      </c>
      <c r="S13" s="49"/>
      <c r="T13" s="52"/>
    </row>
    <row r="14" spans="2:20" ht="13.5">
      <c r="B14" s="10">
        <v>10</v>
      </c>
      <c r="C14" s="25">
        <v>4</v>
      </c>
      <c r="D14" s="28" t="s">
        <v>28</v>
      </c>
      <c r="E14" s="31" t="s">
        <v>63</v>
      </c>
      <c r="F14" s="25" t="s">
        <v>29</v>
      </c>
      <c r="G14" s="40">
        <v>658</v>
      </c>
      <c r="H14" s="17">
        <f t="shared" si="0"/>
        <v>0.9118541033434651</v>
      </c>
      <c r="I14" s="27">
        <v>11</v>
      </c>
      <c r="J14" s="9" t="s">
        <v>3</v>
      </c>
      <c r="K14" s="8">
        <v>36</v>
      </c>
      <c r="L14" s="9" t="s">
        <v>4</v>
      </c>
      <c r="M14" s="8">
        <v>37</v>
      </c>
      <c r="N14" s="9" t="s">
        <v>5</v>
      </c>
      <c r="O14" s="8">
        <f t="shared" si="1"/>
        <v>41797</v>
      </c>
      <c r="P14" s="6">
        <f t="shared" si="2"/>
        <v>41797</v>
      </c>
      <c r="Q14" s="20">
        <f t="shared" si="3"/>
        <v>38112.76595744681</v>
      </c>
      <c r="S14" s="49"/>
      <c r="T14" s="52"/>
    </row>
    <row r="15" spans="2:20" ht="13.5">
      <c r="B15" s="10">
        <v>11</v>
      </c>
      <c r="C15" s="25">
        <v>6</v>
      </c>
      <c r="D15" s="28" t="s">
        <v>67</v>
      </c>
      <c r="E15" s="31" t="s">
        <v>56</v>
      </c>
      <c r="F15" s="25" t="s">
        <v>17</v>
      </c>
      <c r="G15" s="40">
        <v>677</v>
      </c>
      <c r="H15" s="17">
        <f t="shared" si="0"/>
        <v>0.8862629246676514</v>
      </c>
      <c r="I15" s="27">
        <v>12</v>
      </c>
      <c r="J15" s="9" t="s">
        <v>3</v>
      </c>
      <c r="K15" s="8">
        <v>2</v>
      </c>
      <c r="L15" s="9" t="s">
        <v>4</v>
      </c>
      <c r="M15" s="8">
        <v>15</v>
      </c>
      <c r="N15" s="9" t="s">
        <v>5</v>
      </c>
      <c r="O15" s="8">
        <f t="shared" si="1"/>
        <v>43335</v>
      </c>
      <c r="P15" s="6">
        <f t="shared" si="2"/>
        <v>43335</v>
      </c>
      <c r="Q15" s="20">
        <f t="shared" si="3"/>
        <v>38406.20384047268</v>
      </c>
      <c r="S15" s="49"/>
      <c r="T15" s="52"/>
    </row>
    <row r="16" spans="2:20" ht="13.5">
      <c r="B16" s="10">
        <v>12</v>
      </c>
      <c r="C16" s="25">
        <v>7</v>
      </c>
      <c r="D16" s="28" t="s">
        <v>46</v>
      </c>
      <c r="E16" s="31" t="s">
        <v>62</v>
      </c>
      <c r="F16" s="25" t="s">
        <v>47</v>
      </c>
      <c r="G16" s="40">
        <v>678</v>
      </c>
      <c r="H16" s="17">
        <f t="shared" si="0"/>
        <v>0.8849557522123894</v>
      </c>
      <c r="I16" s="27">
        <v>12</v>
      </c>
      <c r="J16" s="9" t="s">
        <v>3</v>
      </c>
      <c r="K16" s="8">
        <v>9</v>
      </c>
      <c r="L16" s="9" t="s">
        <v>4</v>
      </c>
      <c r="M16" s="8">
        <v>0</v>
      </c>
      <c r="N16" s="9" t="s">
        <v>5</v>
      </c>
      <c r="O16" s="8">
        <f t="shared" si="1"/>
        <v>43740</v>
      </c>
      <c r="P16" s="6">
        <f t="shared" si="2"/>
        <v>43740</v>
      </c>
      <c r="Q16" s="20">
        <f t="shared" si="3"/>
        <v>38707.96460176991</v>
      </c>
      <c r="S16" s="49"/>
      <c r="T16" s="52"/>
    </row>
    <row r="17" spans="2:20" ht="13.5">
      <c r="B17" s="50" t="s">
        <v>79</v>
      </c>
      <c r="C17" s="25"/>
      <c r="D17" s="28" t="s">
        <v>22</v>
      </c>
      <c r="E17" s="31" t="s">
        <v>59</v>
      </c>
      <c r="F17" s="25" t="s">
        <v>23</v>
      </c>
      <c r="G17" s="40">
        <v>643</v>
      </c>
      <c r="H17" s="17">
        <f t="shared" si="0"/>
        <v>0.9331259720062208</v>
      </c>
      <c r="I17" s="27"/>
      <c r="J17" s="9" t="s">
        <v>3</v>
      </c>
      <c r="K17" s="8"/>
      <c r="L17" s="9" t="s">
        <v>4</v>
      </c>
      <c r="M17" s="8"/>
      <c r="N17" s="9" t="s">
        <v>5</v>
      </c>
      <c r="O17" s="8">
        <f t="shared" si="1"/>
        <v>0</v>
      </c>
      <c r="P17" s="6">
        <f t="shared" si="2"/>
        <v>0</v>
      </c>
      <c r="Q17" s="20">
        <f t="shared" si="3"/>
        <v>0</v>
      </c>
      <c r="S17" s="49"/>
      <c r="T17" s="52"/>
    </row>
    <row r="19" spans="3:4" ht="13.5">
      <c r="C19">
        <v>1</v>
      </c>
      <c r="D19" s="49" t="s">
        <v>77</v>
      </c>
    </row>
    <row r="20" ht="13.5">
      <c r="D20" s="49" t="s">
        <v>78</v>
      </c>
    </row>
    <row r="21" ht="13.5">
      <c r="D21" s="49"/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7"/>
  <sheetViews>
    <sheetView tabSelected="1" zoomScaleSheetLayoutView="100" workbookViewId="0" topLeftCell="A1">
      <pane ySplit="4" topLeftCell="BM5" activePane="bottomLeft" state="frozen"/>
      <selection pane="topLeft" activeCell="L17" sqref="L17"/>
      <selection pane="bottomLeft" activeCell="D25" sqref="D24:D25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25390625" style="0" customWidth="1"/>
    <col min="5" max="5" width="7.00390625" style="29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53" t="s">
        <v>76</v>
      </c>
      <c r="C2" s="53"/>
      <c r="D2" s="53"/>
      <c r="E2" s="53"/>
      <c r="F2" s="53"/>
      <c r="G2" s="57" t="s">
        <v>45</v>
      </c>
      <c r="H2" s="57"/>
      <c r="I2" s="57"/>
      <c r="J2" s="57"/>
      <c r="K2" s="57"/>
      <c r="L2" s="57"/>
    </row>
    <row r="3" spans="12:19" ht="14.25" thickBot="1">
      <c r="L3" s="58" t="s">
        <v>2</v>
      </c>
      <c r="M3" s="58"/>
      <c r="N3" s="4">
        <f>'ﾚｰﾃｨﾝｸﾞ計算書 (TSF)'!I3</f>
        <v>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1" t="s">
        <v>6</v>
      </c>
      <c r="C4" s="41" t="s">
        <v>7</v>
      </c>
      <c r="D4" s="11" t="s">
        <v>8</v>
      </c>
      <c r="E4" s="35" t="s">
        <v>48</v>
      </c>
      <c r="F4" s="41" t="s">
        <v>9</v>
      </c>
      <c r="G4" s="42" t="s">
        <v>10</v>
      </c>
      <c r="H4" s="43" t="s">
        <v>34</v>
      </c>
      <c r="I4" s="44" t="s">
        <v>35</v>
      </c>
      <c r="J4" s="45" t="s">
        <v>36</v>
      </c>
      <c r="K4" s="46" t="s">
        <v>37</v>
      </c>
      <c r="L4" s="16" t="s">
        <v>11</v>
      </c>
      <c r="M4" s="47" t="s">
        <v>38</v>
      </c>
      <c r="N4" s="59" t="s">
        <v>12</v>
      </c>
      <c r="O4" s="55"/>
      <c r="P4" s="55"/>
      <c r="Q4" s="55"/>
      <c r="R4" s="55"/>
      <c r="S4" s="56"/>
      <c r="T4" s="13" t="s">
        <v>13</v>
      </c>
      <c r="U4" s="12" t="s">
        <v>13</v>
      </c>
      <c r="V4" s="18" t="s">
        <v>14</v>
      </c>
    </row>
    <row r="5" spans="2:25" ht="13.5">
      <c r="B5" s="10">
        <v>1</v>
      </c>
      <c r="C5" s="14">
        <f>'ﾚｰﾃｨﾝｸﾞ計算書 (TSF)'!C5</f>
        <v>2</v>
      </c>
      <c r="D5" s="22" t="str">
        <f>'ﾚｰﾃｨﾝｸﾞ計算書 (TSF)'!D5</f>
        <v>フォルテ</v>
      </c>
      <c r="E5" s="31" t="s">
        <v>54</v>
      </c>
      <c r="F5" s="14" t="str">
        <f>'ﾚｰﾃｨﾝｸﾞ計算書 (TSF)'!F5</f>
        <v>yokoyama-30sr P:B</v>
      </c>
      <c r="G5" s="36">
        <f>'ﾚｰﾃｨﾝｸﾞ計算書 (TSF)'!G5</f>
        <v>677</v>
      </c>
      <c r="H5" s="37">
        <v>0.03</v>
      </c>
      <c r="I5" s="7">
        <v>0</v>
      </c>
      <c r="J5" s="38">
        <v>-0.02</v>
      </c>
      <c r="K5" s="21">
        <f aca="true" t="shared" si="0" ref="K5:K17">G5+H5*G5+I5*G5+J5*G5</f>
        <v>683.77</v>
      </c>
      <c r="L5" s="17">
        <f aca="true" t="shared" si="1" ref="L5:L17">600/K5</f>
        <v>0.8774880442253975</v>
      </c>
      <c r="M5" s="15">
        <v>0.03</v>
      </c>
      <c r="N5" s="19">
        <f>'ﾚｰﾃｨﾝｸﾞ計算書 (TSF)'!I5</f>
        <v>10</v>
      </c>
      <c r="O5" s="9" t="s">
        <v>3</v>
      </c>
      <c r="P5" s="8">
        <f>'ﾚｰﾃｨﾝｸﾞ計算書 (TSF)'!K5</f>
        <v>54</v>
      </c>
      <c r="Q5" s="9" t="s">
        <v>4</v>
      </c>
      <c r="R5" s="8">
        <f>'ﾚｰﾃｨﾝｸﾞ計算書 (TSF)'!M5</f>
        <v>25</v>
      </c>
      <c r="S5" s="9" t="s">
        <v>5</v>
      </c>
      <c r="T5" s="8">
        <f aca="true" t="shared" si="2" ref="T5:T17">(N5-$N$3)*3600+(P5-$P$3)*60+(R5-$R$3)</f>
        <v>39265</v>
      </c>
      <c r="U5" s="6">
        <f aca="true" t="shared" si="3" ref="U5:U17">IF(T5&gt;0,T5,0)</f>
        <v>39265</v>
      </c>
      <c r="V5" s="20">
        <f aca="true" t="shared" si="4" ref="V5:V17">U5*L5/(1-M5)</f>
        <v>35520.17325413426</v>
      </c>
      <c r="X5" s="24"/>
      <c r="Y5" s="51"/>
    </row>
    <row r="6" spans="2:25" ht="13.5">
      <c r="B6" s="10">
        <v>2</v>
      </c>
      <c r="C6" s="14">
        <f>'ﾚｰﾃｨﾝｸﾞ計算書 (TSF)'!C9</f>
        <v>12</v>
      </c>
      <c r="D6" s="22" t="str">
        <f>'ﾚｰﾃｨﾝｸﾞ計算書 (TSF)'!D9</f>
        <v>SATA III</v>
      </c>
      <c r="E6" s="31" t="s">
        <v>75</v>
      </c>
      <c r="F6" s="14" t="str">
        <f>'ﾚｰﾃｨﾝｸﾞ計算書 (TSF)'!F9</f>
        <v>joylack26 P:B</v>
      </c>
      <c r="G6" s="36">
        <f>'ﾚｰﾃｨﾝｸﾞ計算書 (TSF)'!G9</f>
        <v>740</v>
      </c>
      <c r="H6" s="37">
        <v>0.03</v>
      </c>
      <c r="I6" s="7">
        <v>0</v>
      </c>
      <c r="J6" s="38">
        <v>0</v>
      </c>
      <c r="K6" s="21">
        <f t="shared" si="0"/>
        <v>762.2</v>
      </c>
      <c r="L6" s="17">
        <f t="shared" si="1"/>
        <v>0.7871949619522435</v>
      </c>
      <c r="M6" s="15">
        <v>0</v>
      </c>
      <c r="N6" s="19">
        <f>'ﾚｰﾃｨﾝｸﾞ計算書 (TSF)'!I9</f>
        <v>12</v>
      </c>
      <c r="O6" s="9" t="s">
        <v>3</v>
      </c>
      <c r="P6" s="8">
        <f>'ﾚｰﾃｨﾝｸﾞ計算書 (TSF)'!K9</f>
        <v>36</v>
      </c>
      <c r="Q6" s="9" t="s">
        <v>4</v>
      </c>
      <c r="R6" s="8">
        <f>'ﾚｰﾃｨﾝｸﾞ計算書 (TSF)'!M9</f>
        <v>18</v>
      </c>
      <c r="S6" s="9" t="s">
        <v>5</v>
      </c>
      <c r="T6" s="8">
        <f t="shared" si="2"/>
        <v>45378</v>
      </c>
      <c r="U6" s="6">
        <f t="shared" si="3"/>
        <v>45378</v>
      </c>
      <c r="V6" s="20">
        <f t="shared" si="4"/>
        <v>35721.33298346891</v>
      </c>
      <c r="X6" s="24"/>
      <c r="Y6" s="51"/>
    </row>
    <row r="7" spans="2:25" ht="13.5">
      <c r="B7" s="10">
        <v>3</v>
      </c>
      <c r="C7" s="14">
        <f>'ﾚｰﾃｨﾝｸﾞ計算書 (TSF)'!C8</f>
        <v>5</v>
      </c>
      <c r="D7" s="22" t="str">
        <f>'ﾚｰﾃｨﾝｸﾞ計算書 (TSF)'!D8</f>
        <v>パーバート</v>
      </c>
      <c r="E7" s="31" t="s">
        <v>69</v>
      </c>
      <c r="F7" s="14" t="str">
        <f>'ﾚｰﾃｨﾝｸﾞ計算書 (TSF)'!F8</f>
        <v>tak-29(runner) P:B</v>
      </c>
      <c r="G7" s="36">
        <f>'ﾚｰﾃｨﾝｸﾞ計算書 (TSF)'!G8</f>
        <v>710</v>
      </c>
      <c r="H7" s="37">
        <v>0.05</v>
      </c>
      <c r="I7" s="7">
        <v>0</v>
      </c>
      <c r="J7" s="38">
        <v>0</v>
      </c>
      <c r="K7" s="21">
        <f t="shared" si="0"/>
        <v>745.5</v>
      </c>
      <c r="L7" s="17">
        <f t="shared" si="1"/>
        <v>0.8048289738430584</v>
      </c>
      <c r="M7" s="15">
        <v>0.03</v>
      </c>
      <c r="N7" s="19">
        <f>'ﾚｰﾃｨﾝｸﾞ計算書 (TSF)'!I8</f>
        <v>12</v>
      </c>
      <c r="O7" s="9" t="s">
        <v>3</v>
      </c>
      <c r="P7" s="8">
        <f>'ﾚｰﾃｨﾝｸﾞ計算書 (TSF)'!K8</f>
        <v>0</v>
      </c>
      <c r="Q7" s="9" t="s">
        <v>4</v>
      </c>
      <c r="R7" s="8">
        <f>'ﾚｰﾃｨﾝｸﾞ計算書 (TSF)'!M8</f>
        <v>8</v>
      </c>
      <c r="S7" s="9" t="s">
        <v>5</v>
      </c>
      <c r="T7" s="8">
        <f t="shared" si="2"/>
        <v>43208</v>
      </c>
      <c r="U7" s="6">
        <f t="shared" si="3"/>
        <v>43208</v>
      </c>
      <c r="V7" s="20">
        <f t="shared" si="4"/>
        <v>35850.5673214545</v>
      </c>
      <c r="X7" s="24"/>
      <c r="Y7" s="51"/>
    </row>
    <row r="8" spans="2:25" ht="13.5">
      <c r="B8" s="10">
        <v>4</v>
      </c>
      <c r="C8" s="14">
        <f>'ﾚｰﾃｨﾝｸﾞ計算書 (TSF)'!C6</f>
        <v>3</v>
      </c>
      <c r="D8" s="22" t="str">
        <f>'ﾚｰﾃｨﾝｸﾞ計算書 (TSF)'!D6</f>
        <v>ＩＳＥ-Ｖ</v>
      </c>
      <c r="E8" s="31" t="s">
        <v>73</v>
      </c>
      <c r="F8" s="14" t="str">
        <f>'ﾚｰﾃｨﾝｸﾞ計算書 (TSF)'!F6</f>
        <v>yamaha-31s LTD</v>
      </c>
      <c r="G8" s="36">
        <f>'ﾚｰﾃｨﾝｸﾞ計算書 (TSF)'!G6</f>
        <v>677</v>
      </c>
      <c r="H8" s="37">
        <v>0.02</v>
      </c>
      <c r="I8" s="7">
        <v>0</v>
      </c>
      <c r="J8" s="38">
        <v>-0.02</v>
      </c>
      <c r="K8" s="21">
        <f t="shared" si="0"/>
        <v>677</v>
      </c>
      <c r="L8" s="17">
        <f t="shared" si="1"/>
        <v>0.8862629246676514</v>
      </c>
      <c r="M8" s="15">
        <v>0.03</v>
      </c>
      <c r="N8" s="19">
        <f>'ﾚｰﾃｨﾝｸﾞ計算書 (TSF)'!I6</f>
        <v>10</v>
      </c>
      <c r="O8" s="9" t="s">
        <v>3</v>
      </c>
      <c r="P8" s="8">
        <f>'ﾚｰﾃｨﾝｸﾞ計算書 (TSF)'!K6</f>
        <v>56</v>
      </c>
      <c r="Q8" s="9" t="s">
        <v>4</v>
      </c>
      <c r="R8" s="8">
        <f>'ﾚｰﾃｨﾝｸﾞ計算書 (TSF)'!M6</f>
        <v>15</v>
      </c>
      <c r="S8" s="9" t="s">
        <v>5</v>
      </c>
      <c r="T8" s="8">
        <f t="shared" si="2"/>
        <v>39375</v>
      </c>
      <c r="U8" s="6">
        <f t="shared" si="3"/>
        <v>39375</v>
      </c>
      <c r="V8" s="20">
        <f t="shared" si="4"/>
        <v>35975.87902967915</v>
      </c>
      <c r="X8" s="24"/>
      <c r="Y8" s="51"/>
    </row>
    <row r="9" spans="2:25" ht="13.5">
      <c r="B9" s="10">
        <v>5</v>
      </c>
      <c r="C9" s="14">
        <f>'ﾚｰﾃｨﾝｸﾞ計算書 (TSF)'!C12</f>
        <v>9</v>
      </c>
      <c r="D9" s="22" t="str">
        <f>'ﾚｰﾃｨﾝｸﾞ計算書 (TSF)'!D12</f>
        <v>J-BLOW</v>
      </c>
      <c r="E9" s="31" t="s">
        <v>50</v>
      </c>
      <c r="F9" s="14" t="str">
        <f>'ﾚｰﾃｨﾝｸﾞ計算書 (TSF)'!F12</f>
        <v>swing-28 P:B</v>
      </c>
      <c r="G9" s="36">
        <f>'ﾚｰﾃｨﾝｸﾞ計算書 (TSF)'!G12</f>
        <v>710</v>
      </c>
      <c r="H9" s="37">
        <v>0.04</v>
      </c>
      <c r="I9" s="7">
        <v>0</v>
      </c>
      <c r="J9" s="38">
        <v>0</v>
      </c>
      <c r="K9" s="21">
        <f t="shared" si="0"/>
        <v>738.4</v>
      </c>
      <c r="L9" s="17">
        <f t="shared" si="1"/>
        <v>0.8125677139761647</v>
      </c>
      <c r="M9" s="15">
        <v>0</v>
      </c>
      <c r="N9" s="19">
        <f>'ﾚｰﾃｨﾝｸﾞ計算書 (TSF)'!I12</f>
        <v>12</v>
      </c>
      <c r="O9" s="9" t="s">
        <v>3</v>
      </c>
      <c r="P9" s="8">
        <f>'ﾚｰﾃｨﾝｸﾞ計算書 (TSF)'!K12</f>
        <v>19</v>
      </c>
      <c r="Q9" s="9" t="s">
        <v>4</v>
      </c>
      <c r="R9" s="8">
        <f>'ﾚｰﾃｨﾝｸﾞ計算書 (TSF)'!M12</f>
        <v>40</v>
      </c>
      <c r="S9" s="9" t="s">
        <v>5</v>
      </c>
      <c r="T9" s="8">
        <f t="shared" si="2"/>
        <v>44380</v>
      </c>
      <c r="U9" s="6">
        <f t="shared" si="3"/>
        <v>44380</v>
      </c>
      <c r="V9" s="20">
        <f t="shared" si="4"/>
        <v>36061.755146262185</v>
      </c>
      <c r="X9" s="24"/>
      <c r="Y9" s="51"/>
    </row>
    <row r="10" spans="2:25" ht="13.5">
      <c r="B10" s="10">
        <v>6</v>
      </c>
      <c r="C10" s="14">
        <f>'ﾚｰﾃｨﾝｸﾞ計算書 (TSF)'!C11</f>
        <v>8</v>
      </c>
      <c r="D10" s="22" t="str">
        <f>'ﾚｰﾃｨﾝｸﾞ計算書 (TSF)'!D11</f>
        <v>白砂-V</v>
      </c>
      <c r="E10" s="31" t="s">
        <v>68</v>
      </c>
      <c r="F10" s="14" t="str">
        <f>'ﾚｰﾃｨﾝｸﾞ計算書 (TSF)'!F11</f>
        <v>Frendship32α</v>
      </c>
      <c r="G10" s="36">
        <f>'ﾚｰﾃｨﾝｸﾞ計算書 (TSF)'!G11</f>
        <v>708</v>
      </c>
      <c r="H10" s="37">
        <v>0.03</v>
      </c>
      <c r="I10" s="7">
        <v>0</v>
      </c>
      <c r="J10" s="38">
        <v>0</v>
      </c>
      <c r="K10" s="21">
        <f t="shared" si="0"/>
        <v>729.24</v>
      </c>
      <c r="L10" s="17">
        <f t="shared" si="1"/>
        <v>0.8227743952608195</v>
      </c>
      <c r="M10" s="15">
        <v>0</v>
      </c>
      <c r="N10" s="19">
        <f>'ﾚｰﾃｨﾝｸﾞ計算書 (TSF)'!I11</f>
        <v>12</v>
      </c>
      <c r="O10" s="9" t="s">
        <v>3</v>
      </c>
      <c r="P10" s="8">
        <f>'ﾚｰﾃｨﾝｸﾞ計算書 (TSF)'!K11</f>
        <v>17</v>
      </c>
      <c r="Q10" s="9" t="s">
        <v>4</v>
      </c>
      <c r="R10" s="8">
        <f>'ﾚｰﾃｨﾝｸﾞ計算書 (TSF)'!M11</f>
        <v>6</v>
      </c>
      <c r="S10" s="9" t="s">
        <v>5</v>
      </c>
      <c r="T10" s="8">
        <f t="shared" si="2"/>
        <v>44226</v>
      </c>
      <c r="U10" s="6">
        <f t="shared" si="3"/>
        <v>44226</v>
      </c>
      <c r="V10" s="20">
        <f t="shared" si="4"/>
        <v>36388.02040480501</v>
      </c>
      <c r="X10" s="24"/>
      <c r="Y10" s="51"/>
    </row>
    <row r="11" spans="2:25" ht="13.5">
      <c r="B11" s="10">
        <v>7</v>
      </c>
      <c r="C11" s="14">
        <f>'ﾚｰﾃｨﾝｸﾞ計算書 (TSF)'!C10</f>
        <v>11</v>
      </c>
      <c r="D11" s="22" t="str">
        <f>'ﾚｰﾃｨﾝｸﾞ計算書 (TSF)'!D10</f>
        <v>Only You-ＩＩ</v>
      </c>
      <c r="E11" s="31" t="s">
        <v>51</v>
      </c>
      <c r="F11" s="14" t="str">
        <f>'ﾚｰﾃｨﾝｸﾞ計算書 (TSF)'!F10</f>
        <v>yamaha-30cII sh</v>
      </c>
      <c r="G11" s="36">
        <f>'ﾚｰﾃｨﾝｸﾞ計算書 (TSF)'!G10</f>
        <v>725</v>
      </c>
      <c r="H11" s="37">
        <v>0.04</v>
      </c>
      <c r="I11" s="7">
        <v>0</v>
      </c>
      <c r="J11" s="38">
        <v>-0.02</v>
      </c>
      <c r="K11" s="21">
        <f t="shared" si="0"/>
        <v>739.5</v>
      </c>
      <c r="L11" s="17">
        <f t="shared" si="1"/>
        <v>0.8113590263691683</v>
      </c>
      <c r="M11" s="15">
        <v>0</v>
      </c>
      <c r="N11" s="19">
        <f>'ﾚｰﾃｨﾝｸﾞ計算書 (TSF)'!I10</f>
        <v>12</v>
      </c>
      <c r="O11" s="9" t="s">
        <v>3</v>
      </c>
      <c r="P11" s="8">
        <f>'ﾚｰﾃｨﾝｸﾞ計算書 (TSF)'!K10</f>
        <v>27</v>
      </c>
      <c r="Q11" s="9" t="s">
        <v>4</v>
      </c>
      <c r="R11" s="8">
        <f>'ﾚｰﾃｨﾝｸﾞ計算書 (TSF)'!M10</f>
        <v>34</v>
      </c>
      <c r="S11" s="9" t="s">
        <v>5</v>
      </c>
      <c r="T11" s="8">
        <f t="shared" si="2"/>
        <v>44854</v>
      </c>
      <c r="U11" s="6">
        <f t="shared" si="3"/>
        <v>44854</v>
      </c>
      <c r="V11" s="20">
        <f t="shared" si="4"/>
        <v>36392.69776876268</v>
      </c>
      <c r="X11" s="24"/>
      <c r="Y11" s="51"/>
    </row>
    <row r="12" spans="2:25" ht="13.5">
      <c r="B12" s="10">
        <v>8</v>
      </c>
      <c r="C12" s="14">
        <f>'ﾚｰﾃｨﾝｸﾞ計算書 (TSF)'!C7</f>
        <v>1</v>
      </c>
      <c r="D12" s="22" t="str">
        <f>'ﾚｰﾃｨﾝｸﾞ計算書 (TSF)'!D7</f>
        <v>QUERIDA-ＩＶ</v>
      </c>
      <c r="E12" s="31" t="s">
        <v>53</v>
      </c>
      <c r="F12" s="14" t="str">
        <f>'ﾚｰﾃｨﾝｸﾞ計算書 (TSF)'!F7</f>
        <v>fre-31</v>
      </c>
      <c r="G12" s="36">
        <f>'ﾚｰﾃｨﾝｸﾞ計算書 (TSF)'!G7</f>
        <v>663</v>
      </c>
      <c r="H12" s="37">
        <v>0.01</v>
      </c>
      <c r="I12" s="7">
        <v>0</v>
      </c>
      <c r="J12" s="38">
        <v>-0.02</v>
      </c>
      <c r="K12" s="21">
        <f t="shared" si="0"/>
        <v>656.37</v>
      </c>
      <c r="L12" s="17">
        <f t="shared" si="1"/>
        <v>0.9141185611773847</v>
      </c>
      <c r="M12" s="15">
        <v>0.03</v>
      </c>
      <c r="N12" s="19">
        <f>'ﾚｰﾃｨﾝｸﾞ計算書 (TSF)'!I7</f>
        <v>10</v>
      </c>
      <c r="O12" s="9" t="s">
        <v>3</v>
      </c>
      <c r="P12" s="8">
        <f>'ﾚｰﾃｨﾝｸﾞ計算書 (TSF)'!K7</f>
        <v>49</v>
      </c>
      <c r="Q12" s="9" t="s">
        <v>4</v>
      </c>
      <c r="R12" s="8">
        <f>'ﾚｰﾃｨﾝｸﾞ計算書 (TSF)'!M7</f>
        <v>16</v>
      </c>
      <c r="S12" s="9" t="s">
        <v>5</v>
      </c>
      <c r="T12" s="8">
        <f t="shared" si="2"/>
        <v>38956</v>
      </c>
      <c r="U12" s="6">
        <f t="shared" si="3"/>
        <v>38956</v>
      </c>
      <c r="V12" s="20">
        <f t="shared" si="4"/>
        <v>36711.75532909917</v>
      </c>
      <c r="X12" s="24"/>
      <c r="Y12" s="51"/>
    </row>
    <row r="13" spans="2:25" ht="13.5">
      <c r="B13" s="10">
        <v>9</v>
      </c>
      <c r="C13" s="14">
        <f>'ﾚｰﾃｨﾝｸﾞ計算書 (TSF)'!C13</f>
        <v>10</v>
      </c>
      <c r="D13" s="22" t="str">
        <f>'ﾚｰﾃｨﾝｸﾞ計算書 (TSF)'!D13</f>
        <v>アルバトロス</v>
      </c>
      <c r="E13" s="31" t="s">
        <v>74</v>
      </c>
      <c r="F13" s="14" t="str">
        <f>'ﾚｰﾃｨﾝｸﾞ計算書 (TSF)'!F13</f>
        <v>yamaha30sⅡ</v>
      </c>
      <c r="G13" s="36">
        <f>'ﾚｰﾃｨﾝｸﾞ計算書 (TSF)'!G13</f>
        <v>710</v>
      </c>
      <c r="H13" s="37">
        <v>0.03</v>
      </c>
      <c r="I13" s="7">
        <v>0</v>
      </c>
      <c r="J13" s="38">
        <v>-0.02</v>
      </c>
      <c r="K13" s="21">
        <f t="shared" si="0"/>
        <v>717.0999999999999</v>
      </c>
      <c r="L13" s="17">
        <f t="shared" si="1"/>
        <v>0.8367033886487242</v>
      </c>
      <c r="M13" s="15">
        <v>0</v>
      </c>
      <c r="N13" s="19">
        <f>'ﾚｰﾃｨﾝｸﾞ計算書 (TSF)'!I13</f>
        <v>12</v>
      </c>
      <c r="O13" s="9" t="s">
        <v>3</v>
      </c>
      <c r="P13" s="8">
        <f>'ﾚｰﾃｨﾝｸﾞ計算書 (TSF)'!K13</f>
        <v>27</v>
      </c>
      <c r="Q13" s="9" t="s">
        <v>4</v>
      </c>
      <c r="R13" s="8">
        <f>'ﾚｰﾃｨﾝｸﾞ計算書 (TSF)'!M13</f>
        <v>5</v>
      </c>
      <c r="S13" s="9" t="s">
        <v>5</v>
      </c>
      <c r="T13" s="8">
        <f t="shared" si="2"/>
        <v>44825</v>
      </c>
      <c r="U13" s="6">
        <f t="shared" si="3"/>
        <v>44825</v>
      </c>
      <c r="V13" s="20">
        <f t="shared" si="4"/>
        <v>37505.229396179064</v>
      </c>
      <c r="X13" s="24"/>
      <c r="Y13" s="51"/>
    </row>
    <row r="14" spans="2:25" ht="13.5">
      <c r="B14" s="10">
        <v>10</v>
      </c>
      <c r="C14" s="14">
        <f>'ﾚｰﾃｨﾝｸﾞ計算書 (TSF)'!C16</f>
        <v>7</v>
      </c>
      <c r="D14" s="22" t="str">
        <f>'ﾚｰﾃｨﾝｸﾞ計算書 (TSF)'!D16</f>
        <v>CooCooSmile</v>
      </c>
      <c r="E14" s="31" t="s">
        <v>66</v>
      </c>
      <c r="F14" s="14" t="str">
        <f>'ﾚｰﾃｨﾝｸﾞ計算書 (TSF)'!F16</f>
        <v>Dehler34</v>
      </c>
      <c r="G14" s="36">
        <f>'ﾚｰﾃｨﾝｸﾞ計算書 (TSF)'!G16</f>
        <v>678</v>
      </c>
      <c r="H14" s="37">
        <v>0.03</v>
      </c>
      <c r="I14" s="7">
        <v>0</v>
      </c>
      <c r="J14" s="38">
        <v>-0.02</v>
      </c>
      <c r="K14" s="21">
        <f t="shared" si="0"/>
        <v>684.7800000000001</v>
      </c>
      <c r="L14" s="17">
        <f t="shared" si="1"/>
        <v>0.8761938140716725</v>
      </c>
      <c r="M14" s="15">
        <v>0</v>
      </c>
      <c r="N14" s="19">
        <f>'ﾚｰﾃｨﾝｸﾞ計算書 (TSF)'!I16</f>
        <v>12</v>
      </c>
      <c r="O14" s="9" t="s">
        <v>3</v>
      </c>
      <c r="P14" s="8">
        <f>'ﾚｰﾃｨﾝｸﾞ計算書 (TSF)'!K16</f>
        <v>9</v>
      </c>
      <c r="Q14" s="9" t="s">
        <v>4</v>
      </c>
      <c r="R14" s="8">
        <f>'ﾚｰﾃｨﾝｸﾞ計算書 (TSF)'!M16</f>
        <v>0</v>
      </c>
      <c r="S14" s="9" t="s">
        <v>5</v>
      </c>
      <c r="T14" s="8">
        <f t="shared" si="2"/>
        <v>43740</v>
      </c>
      <c r="U14" s="6">
        <f t="shared" si="3"/>
        <v>43740</v>
      </c>
      <c r="V14" s="20">
        <f t="shared" si="4"/>
        <v>38324.71742749496</v>
      </c>
      <c r="X14" s="24"/>
      <c r="Y14" s="51"/>
    </row>
    <row r="15" spans="2:25" ht="13.5">
      <c r="B15" s="10">
        <v>11</v>
      </c>
      <c r="C15" s="14">
        <f>'ﾚｰﾃｨﾝｸﾞ計算書 (TSF)'!C14</f>
        <v>4</v>
      </c>
      <c r="D15" s="22" t="str">
        <f>'ﾚｰﾃｨﾝｸﾞ計算書 (TSF)'!D14</f>
        <v>HIBISCUS-III</v>
      </c>
      <c r="E15" s="31" t="s">
        <v>65</v>
      </c>
      <c r="F15" s="14" t="str">
        <f>'ﾚｰﾃｨﾝｸﾞ計算書 (TSF)'!F14</f>
        <v>swing-34</v>
      </c>
      <c r="G15" s="36">
        <f>'ﾚｰﾃｨﾝｸﾞ計算書 (TSF)'!G14</f>
        <v>658</v>
      </c>
      <c r="H15" s="37">
        <v>0.03</v>
      </c>
      <c r="I15" s="7">
        <v>0</v>
      </c>
      <c r="J15" s="38">
        <v>-0.02</v>
      </c>
      <c r="K15" s="21">
        <f t="shared" si="0"/>
        <v>664.58</v>
      </c>
      <c r="L15" s="17">
        <f t="shared" si="1"/>
        <v>0.9028258448945198</v>
      </c>
      <c r="M15" s="15">
        <v>0.03</v>
      </c>
      <c r="N15" s="19">
        <f>'ﾚｰﾃｨﾝｸﾞ計算書 (TSF)'!I14</f>
        <v>11</v>
      </c>
      <c r="O15" s="9" t="s">
        <v>3</v>
      </c>
      <c r="P15" s="8">
        <f>'ﾚｰﾃｨﾝｸﾞ計算書 (TSF)'!K14</f>
        <v>36</v>
      </c>
      <c r="Q15" s="9" t="s">
        <v>4</v>
      </c>
      <c r="R15" s="8">
        <f>'ﾚｰﾃｨﾝｸﾞ計算書 (TSF)'!M14</f>
        <v>37</v>
      </c>
      <c r="S15" s="9" t="s">
        <v>5</v>
      </c>
      <c r="T15" s="8">
        <f t="shared" si="2"/>
        <v>41797</v>
      </c>
      <c r="U15" s="6">
        <f t="shared" si="3"/>
        <v>41797</v>
      </c>
      <c r="V15" s="20">
        <f t="shared" si="4"/>
        <v>38902.48643201675</v>
      </c>
      <c r="X15" s="24"/>
      <c r="Y15" s="51"/>
    </row>
    <row r="16" spans="2:25" ht="13.5">
      <c r="B16" s="10">
        <v>12</v>
      </c>
      <c r="C16" s="14">
        <f>'ﾚｰﾃｨﾝｸﾞ計算書 (TSF)'!C15</f>
        <v>6</v>
      </c>
      <c r="D16" s="22" t="str">
        <f>'ﾚｰﾃｨﾝｸﾞ計算書 (TSF)'!D15</f>
        <v>ＭＩＳＴＲＡＬ４</v>
      </c>
      <c r="E16" s="30" t="s">
        <v>49</v>
      </c>
      <c r="F16" s="14" t="str">
        <f>'ﾚｰﾃｨﾝｸﾞ計算書 (TSF)'!F15</f>
        <v>yamaha-31s</v>
      </c>
      <c r="G16" s="36">
        <f>'ﾚｰﾃｨﾝｸﾞ計算書 (TSF)'!G15</f>
        <v>677</v>
      </c>
      <c r="H16" s="37">
        <v>0.03</v>
      </c>
      <c r="I16" s="7">
        <v>0</v>
      </c>
      <c r="J16" s="38">
        <v>-0.02</v>
      </c>
      <c r="K16" s="21">
        <f t="shared" si="0"/>
        <v>683.77</v>
      </c>
      <c r="L16" s="17">
        <f t="shared" si="1"/>
        <v>0.8774880442253975</v>
      </c>
      <c r="M16" s="26">
        <v>0.03</v>
      </c>
      <c r="N16" s="19">
        <f>'ﾚｰﾃｨﾝｸﾞ計算書 (TSF)'!I15</f>
        <v>12</v>
      </c>
      <c r="O16" s="9" t="s">
        <v>3</v>
      </c>
      <c r="P16" s="8">
        <f>'ﾚｰﾃｨﾝｸﾞ計算書 (TSF)'!K15</f>
        <v>2</v>
      </c>
      <c r="Q16" s="9" t="s">
        <v>4</v>
      </c>
      <c r="R16" s="8">
        <f>'ﾚｰﾃｨﾝｸﾞ計算書 (TSF)'!M15</f>
        <v>15</v>
      </c>
      <c r="S16" s="9" t="s">
        <v>5</v>
      </c>
      <c r="T16" s="8">
        <f t="shared" si="2"/>
        <v>43335</v>
      </c>
      <c r="U16" s="6">
        <f t="shared" si="3"/>
        <v>43335</v>
      </c>
      <c r="V16" s="20">
        <f t="shared" si="4"/>
        <v>39202.00453248206</v>
      </c>
      <c r="X16" s="24"/>
      <c r="Y16" s="51"/>
    </row>
    <row r="17" spans="2:25" ht="13.5">
      <c r="B17" s="50" t="s">
        <v>80</v>
      </c>
      <c r="C17" s="14"/>
      <c r="D17" s="22" t="str">
        <f>'ﾚｰﾃｨﾝｸﾞ計算書 (TSF)'!D17</f>
        <v>ひねもす－ＩＶ</v>
      </c>
      <c r="E17" s="31" t="s">
        <v>52</v>
      </c>
      <c r="F17" s="14" t="str">
        <f>'ﾚｰﾃｨﾝｸﾞ計算書 (TSF)'!F17</f>
        <v>J-35s</v>
      </c>
      <c r="G17" s="36">
        <f>'ﾚｰﾃｨﾝｸﾞ計算書 (TSF)'!G17</f>
        <v>643</v>
      </c>
      <c r="H17" s="37">
        <v>0.02</v>
      </c>
      <c r="I17" s="7">
        <v>0</v>
      </c>
      <c r="J17" s="38">
        <v>0</v>
      </c>
      <c r="K17" s="21">
        <f t="shared" si="0"/>
        <v>655.86</v>
      </c>
      <c r="L17" s="17">
        <f t="shared" si="1"/>
        <v>0.9148293843198243</v>
      </c>
      <c r="M17" s="15">
        <v>0.03</v>
      </c>
      <c r="N17" s="19">
        <f>'ﾚｰﾃｨﾝｸﾞ計算書 (TSF)'!I17</f>
        <v>0</v>
      </c>
      <c r="O17" s="9" t="s">
        <v>3</v>
      </c>
      <c r="P17" s="8">
        <f>'ﾚｰﾃｨﾝｸﾞ計算書 (TSF)'!K17</f>
        <v>0</v>
      </c>
      <c r="Q17" s="9" t="s">
        <v>4</v>
      </c>
      <c r="R17" s="8">
        <f>'ﾚｰﾃｨﾝｸﾞ計算書 (TSF)'!M17</f>
        <v>0</v>
      </c>
      <c r="S17" s="9" t="s">
        <v>5</v>
      </c>
      <c r="T17" s="8">
        <f t="shared" si="2"/>
        <v>0</v>
      </c>
      <c r="U17" s="6">
        <f t="shared" si="3"/>
        <v>0</v>
      </c>
      <c r="V17" s="20">
        <f t="shared" si="4"/>
        <v>0</v>
      </c>
      <c r="X17" s="24"/>
      <c r="Y17" s="24"/>
    </row>
    <row r="18" spans="24:25" ht="13.5">
      <c r="X18" s="24"/>
      <c r="Y18" s="24"/>
    </row>
    <row r="19" spans="2:22" ht="13.5">
      <c r="B19" s="60" t="s">
        <v>39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2:22" ht="13.5">
      <c r="B20" s="60" t="s">
        <v>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2:22" ht="13.5">
      <c r="B21" s="60" t="s">
        <v>41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2:22" ht="13.5">
      <c r="B22" s="60" t="s">
        <v>42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37" ht="13.5">
      <c r="E37" s="48"/>
    </row>
  </sheetData>
  <mergeCells count="8">
    <mergeCell ref="B19:V19"/>
    <mergeCell ref="B20:V20"/>
    <mergeCell ref="B21:V21"/>
    <mergeCell ref="B22:V22"/>
    <mergeCell ref="B2:F2"/>
    <mergeCell ref="G2:L2"/>
    <mergeCell ref="L3:M3"/>
    <mergeCell ref="N4:S4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2005-04-20T13:52:21Z</cp:lastPrinted>
  <dcterms:created xsi:type="dcterms:W3CDTF">2000-04-15T08:28:48Z</dcterms:created>
  <dcterms:modified xsi:type="dcterms:W3CDTF">2009-10-19T04:16:25Z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