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3530" windowHeight="7905" activeTab="1"/>
  </bookViews>
  <sheets>
    <sheet name="ﾚｰﾃｨﾝｸﾞ計算書 (TSF)" sheetId="1" r:id="rId1"/>
    <sheet name="レーティング計算書（OYC　Rating2009)" sheetId="2" r:id="rId2"/>
  </sheets>
  <definedNames>
    <definedName name="_xlnm.Print_Area" localSheetId="0">'ﾚｰﾃｨﾝｸﾞ計算書 (TSF)'!$A$1:$R$18</definedName>
    <definedName name="_xlnm.Print_Area" localSheetId="1">'レーティング計算書（OYC　Rating2009)'!$A$1:$V$23</definedName>
    <definedName name="_xlnm.Print_Titles" localSheetId="0">'ﾚｰﾃｨﾝｸﾞ計算書 (TSF)'!$4:$4</definedName>
    <definedName name="_xlnm.Print_Titles" localSheetId="1">'レーティング計算書（OYC　Rating2009)'!$4:$4</definedName>
  </definedNames>
  <calcPr fullCalcOnLoad="1"/>
</workbook>
</file>

<file path=xl/sharedStrings.xml><?xml version="1.0" encoding="utf-8"?>
<sst xmlns="http://schemas.openxmlformats.org/spreadsheetml/2006/main" count="175" uniqueCount="79">
  <si>
    <t>レーティング計算表（CR98:東海ﾉﾝﾚｰﾃｨﾝｸﾞによるOYCｽﾎﾟｰﾂｶｯﾌﾟ）</t>
  </si>
  <si>
    <t>修正時間＝所要時間×TMF</t>
  </si>
  <si>
    <t>ｽﾀｰﾄ時間</t>
  </si>
  <si>
    <t>時</t>
  </si>
  <si>
    <t>分</t>
  </si>
  <si>
    <t>秒</t>
  </si>
  <si>
    <t>修正</t>
  </si>
  <si>
    <t>着順</t>
  </si>
  <si>
    <t>Name</t>
  </si>
  <si>
    <t>艇種</t>
  </si>
  <si>
    <t>ＧＴＡ</t>
  </si>
  <si>
    <t>ＴＭＦ</t>
  </si>
  <si>
    <t>　　　　　　到着時間</t>
  </si>
  <si>
    <t>所要時間</t>
  </si>
  <si>
    <t>修正時間</t>
  </si>
  <si>
    <t>南風見</t>
  </si>
  <si>
    <t>ＩＳＥ-Ｖ</t>
  </si>
  <si>
    <t>yamaha-31s LTD</t>
  </si>
  <si>
    <t>yamaha-31s</t>
  </si>
  <si>
    <t>J-BLOW</t>
  </si>
  <si>
    <t>swing-28 P:B</t>
  </si>
  <si>
    <t>Only You-ＩＩ</t>
  </si>
  <si>
    <t>yamaha-30cII sh</t>
  </si>
  <si>
    <t>ひねもす－ＩＶ</t>
  </si>
  <si>
    <t>J-35s</t>
  </si>
  <si>
    <t>QUERIDA-ＩＶ</t>
  </si>
  <si>
    <t>fre-31</t>
  </si>
  <si>
    <t>フォルテ</t>
  </si>
  <si>
    <t>yokoyama-30sr P:B</t>
  </si>
  <si>
    <t>HIBISCUS-III</t>
  </si>
  <si>
    <t>swing-34</t>
  </si>
  <si>
    <t>白砂-V</t>
  </si>
  <si>
    <t>アルバトロス</t>
  </si>
  <si>
    <t>パーバート</t>
  </si>
  <si>
    <t>tak-29(runner) P:B</t>
  </si>
  <si>
    <t>ＡＧＥ</t>
  </si>
  <si>
    <t>ﾌﾟﾛﾍﾟﾗ</t>
  </si>
  <si>
    <t>SAIL</t>
  </si>
  <si>
    <t>OYC-GTA</t>
  </si>
  <si>
    <t>OSＣ</t>
  </si>
  <si>
    <t>ＡＧＥ；～５年は０　６年～１０年は＋１％　１１年～１５年は＋２％　１６年～２０年は＋３％　２１年～２５年は＋４％　それ以降も５年ごとに＋１％づつ加算　</t>
  </si>
  <si>
    <t>プロペラ；フォールディングﾍﾟﾗは０％　ＳＯＬＩＤ（固定）２翼プロペラは＋３％　3翼ペラは＋５％</t>
  </si>
  <si>
    <t>ＳＡＩＬ；ハイテクセイルを使用する艇は－２％　スピンの無い艇は＋５％</t>
  </si>
  <si>
    <t>ＯＳＣ；レース艇は＋３％　Ｃ＆Ｒ艇は０％　クルージング艇は－３％　ロングキール艇・モーターセイラー等は－６％</t>
  </si>
  <si>
    <t>SATA III</t>
  </si>
  <si>
    <t>joylack26 P:B</t>
  </si>
  <si>
    <t>修正時間＝所要時間×TMF／（１－ＯＳＣ）</t>
  </si>
  <si>
    <t>Sail.No</t>
  </si>
  <si>
    <t>2321</t>
  </si>
  <si>
    <t>3602</t>
  </si>
  <si>
    <t>3568</t>
  </si>
  <si>
    <t>4983</t>
  </si>
  <si>
    <t>0210</t>
  </si>
  <si>
    <t>4167</t>
  </si>
  <si>
    <t>Sail.No</t>
  </si>
  <si>
    <t>2321</t>
  </si>
  <si>
    <t>3602</t>
  </si>
  <si>
    <t>3568</t>
  </si>
  <si>
    <t>4983</t>
  </si>
  <si>
    <t>0210</t>
  </si>
  <si>
    <t>4167</t>
  </si>
  <si>
    <t>2762</t>
  </si>
  <si>
    <t>yokoyama29</t>
  </si>
  <si>
    <t>Frendship32α</t>
  </si>
  <si>
    <t>2762</t>
  </si>
  <si>
    <t>ＭＩＳＴＲＡＬ４</t>
  </si>
  <si>
    <t>3903</t>
  </si>
  <si>
    <t>3913</t>
  </si>
  <si>
    <t>yamaha30sⅡ</t>
  </si>
  <si>
    <t>JST250</t>
  </si>
  <si>
    <t>JST314</t>
  </si>
  <si>
    <t>JST374</t>
  </si>
  <si>
    <t>JST374</t>
  </si>
  <si>
    <t>JST250</t>
  </si>
  <si>
    <t>3226</t>
  </si>
  <si>
    <t>JST314</t>
  </si>
  <si>
    <t>レーティング計算表(OYC　Rating2009）</t>
  </si>
  <si>
    <t>OCS</t>
  </si>
  <si>
    <t>”南風見”と”Only You”はリコールの解消がされなかった為ＯＣＳとする。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</si>
</sst>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_);[Red]\(0\)"/>
    <numFmt numFmtId="178" formatCode="0_ "/>
    <numFmt numFmtId="179" formatCode="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9" fontId="0" fillId="0" borderId="0" xfId="0" applyNumberFormat="1" applyAlignment="1">
      <alignment/>
    </xf>
    <xf numFmtId="178" fontId="0" fillId="0" borderId="0" xfId="0" applyNumberFormat="1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1" xfId="0" applyBorder="1" applyAlignment="1">
      <alignment/>
    </xf>
    <xf numFmtId="9" fontId="0" fillId="0" borderId="1" xfId="0" applyNumberFormat="1" applyBorder="1" applyAlignment="1">
      <alignment/>
    </xf>
    <xf numFmtId="178" fontId="0" fillId="0" borderId="1" xfId="0" applyNumberFormat="1" applyBorder="1" applyAlignment="1">
      <alignment/>
    </xf>
    <xf numFmtId="176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78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9" fontId="0" fillId="2" borderId="6" xfId="0" applyNumberFormat="1" applyFill="1" applyBorder="1" applyAlignment="1">
      <alignment/>
    </xf>
    <xf numFmtId="176" fontId="0" fillId="0" borderId="7" xfId="0" applyNumberFormat="1" applyBorder="1" applyAlignment="1">
      <alignment/>
    </xf>
    <xf numFmtId="176" fontId="0" fillId="0" borderId="8" xfId="0" applyNumberFormat="1" applyBorder="1" applyAlignment="1">
      <alignment/>
    </xf>
    <xf numFmtId="178" fontId="0" fillId="0" borderId="7" xfId="0" applyNumberFormat="1" applyBorder="1" applyAlignment="1">
      <alignment/>
    </xf>
    <xf numFmtId="177" fontId="0" fillId="0" borderId="2" xfId="0" applyNumberFormat="1" applyBorder="1" applyAlignment="1">
      <alignment/>
    </xf>
    <xf numFmtId="178" fontId="0" fillId="0" borderId="8" xfId="0" applyNumberFormat="1" applyBorder="1" applyAlignment="1">
      <alignment/>
    </xf>
    <xf numFmtId="178" fontId="0" fillId="0" borderId="9" xfId="0" applyNumberFormat="1" applyBorder="1" applyAlignment="1">
      <alignment/>
    </xf>
    <xf numFmtId="0" fontId="0" fillId="2" borderId="2" xfId="0" applyFill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9" fontId="0" fillId="2" borderId="10" xfId="0" applyNumberFormat="1" applyFill="1" applyBorder="1" applyAlignment="1">
      <alignment/>
    </xf>
    <xf numFmtId="177" fontId="0" fillId="0" borderId="9" xfId="0" applyNumberFormat="1" applyBorder="1" applyAlignment="1">
      <alignment/>
    </xf>
    <xf numFmtId="0" fontId="0" fillId="2" borderId="9" xfId="0" applyFill="1" applyBorder="1" applyAlignment="1">
      <alignment/>
    </xf>
    <xf numFmtId="49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12" xfId="0" applyBorder="1" applyAlignment="1">
      <alignment/>
    </xf>
    <xf numFmtId="49" fontId="0" fillId="0" borderId="0" xfId="0" applyNumberFormat="1" applyBorder="1" applyAlignment="1">
      <alignment horizontal="center"/>
    </xf>
    <xf numFmtId="49" fontId="0" fillId="0" borderId="13" xfId="0" applyNumberFormat="1" applyBorder="1" applyAlignment="1">
      <alignment/>
    </xf>
    <xf numFmtId="49" fontId="0" fillId="3" borderId="0" xfId="0" applyNumberFormat="1" applyFill="1" applyAlignment="1">
      <alignment/>
    </xf>
    <xf numFmtId="0" fontId="0" fillId="4" borderId="2" xfId="0" applyFill="1" applyBorder="1" applyAlignment="1">
      <alignment/>
    </xf>
    <xf numFmtId="9" fontId="0" fillId="5" borderId="1" xfId="0" applyNumberFormat="1" applyFill="1" applyBorder="1" applyAlignment="1">
      <alignment/>
    </xf>
    <xf numFmtId="9" fontId="0" fillId="2" borderId="8" xfId="0" applyNumberFormat="1" applyFill="1" applyBorder="1" applyAlignment="1">
      <alignment/>
    </xf>
    <xf numFmtId="0" fontId="0" fillId="4" borderId="12" xfId="0" applyFill="1" applyBorder="1" applyAlignment="1">
      <alignment/>
    </xf>
    <xf numFmtId="0" fontId="0" fillId="4" borderId="9" xfId="0" applyFill="1" applyBorder="1" applyAlignment="1">
      <alignment/>
    </xf>
    <xf numFmtId="49" fontId="0" fillId="0" borderId="0" xfId="0" applyNumberFormat="1" applyBorder="1" applyAlignment="1">
      <alignment/>
    </xf>
    <xf numFmtId="0" fontId="0" fillId="0" borderId="14" xfId="0" applyBorder="1" applyAlignment="1">
      <alignment/>
    </xf>
    <xf numFmtId="9" fontId="0" fillId="5" borderId="15" xfId="0" applyNumberFormat="1" applyFill="1" applyBorder="1" applyAlignment="1">
      <alignment/>
    </xf>
    <xf numFmtId="9" fontId="0" fillId="0" borderId="15" xfId="0" applyNumberFormat="1" applyBorder="1" applyAlignment="1">
      <alignment/>
    </xf>
    <xf numFmtId="9" fontId="0" fillId="2" borderId="16" xfId="0" applyNumberFormat="1" applyFill="1" applyBorder="1" applyAlignment="1">
      <alignment/>
    </xf>
    <xf numFmtId="9" fontId="0" fillId="2" borderId="17" xfId="0" applyNumberFormat="1" applyFill="1" applyBorder="1" applyAlignment="1">
      <alignment/>
    </xf>
    <xf numFmtId="0" fontId="0" fillId="0" borderId="18" xfId="0" applyBorder="1" applyAlignment="1">
      <alignment/>
    </xf>
    <xf numFmtId="0" fontId="0" fillId="4" borderId="3" xfId="0" applyFill="1" applyBorder="1" applyAlignment="1">
      <alignment/>
    </xf>
    <xf numFmtId="9" fontId="0" fillId="5" borderId="4" xfId="0" applyNumberFormat="1" applyFill="1" applyBorder="1" applyAlignment="1">
      <alignment/>
    </xf>
    <xf numFmtId="9" fontId="0" fillId="0" borderId="4" xfId="0" applyNumberFormat="1" applyBorder="1" applyAlignment="1">
      <alignment/>
    </xf>
    <xf numFmtId="9" fontId="0" fillId="2" borderId="7" xfId="0" applyNumberFormat="1" applyFill="1" applyBorder="1" applyAlignment="1">
      <alignment/>
    </xf>
    <xf numFmtId="178" fontId="0" fillId="0" borderId="12" xfId="0" applyNumberFormat="1" applyBorder="1" applyAlignment="1">
      <alignment/>
    </xf>
    <xf numFmtId="9" fontId="0" fillId="2" borderId="19" xfId="0" applyNumberFormat="1" applyFill="1" applyBorder="1" applyAlignment="1">
      <alignment/>
    </xf>
    <xf numFmtId="0" fontId="0" fillId="4" borderId="20" xfId="0" applyFill="1" applyBorder="1" applyAlignment="1">
      <alignment/>
    </xf>
    <xf numFmtId="178" fontId="0" fillId="0" borderId="21" xfId="0" applyNumberFormat="1" applyBorder="1" applyAlignment="1">
      <alignment/>
    </xf>
    <xf numFmtId="176" fontId="0" fillId="0" borderId="16" xfId="0" applyNumberFormat="1" applyBorder="1" applyAlignment="1">
      <alignment/>
    </xf>
    <xf numFmtId="178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178" fontId="0" fillId="0" borderId="16" xfId="0" applyNumberFormat="1" applyBorder="1" applyAlignment="1">
      <alignment/>
    </xf>
    <xf numFmtId="0" fontId="0" fillId="2" borderId="20" xfId="0" applyFill="1" applyBorder="1" applyAlignment="1">
      <alignment/>
    </xf>
    <xf numFmtId="177" fontId="0" fillId="0" borderId="22" xfId="0" applyNumberFormat="1" applyBorder="1" applyAlignment="1">
      <alignment/>
    </xf>
    <xf numFmtId="178" fontId="0" fillId="0" borderId="0" xfId="0" applyNumberFormat="1" applyBorder="1" applyAlignment="1">
      <alignment/>
    </xf>
    <xf numFmtId="176" fontId="0" fillId="0" borderId="21" xfId="0" applyNumberFormat="1" applyBorder="1" applyAlignment="1">
      <alignment/>
    </xf>
    <xf numFmtId="1" fontId="0" fillId="0" borderId="0" xfId="0" applyNumberFormat="1" applyAlignment="1">
      <alignment/>
    </xf>
    <xf numFmtId="0" fontId="0" fillId="2" borderId="0" xfId="0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23" xfId="0" applyBorder="1" applyAlignment="1">
      <alignment horizontal="center"/>
    </xf>
    <xf numFmtId="177" fontId="0" fillId="0" borderId="13" xfId="0" applyNumberFormat="1" applyBorder="1" applyAlignment="1">
      <alignment/>
    </xf>
    <xf numFmtId="177" fontId="0" fillId="0" borderId="12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23" xfId="0" applyNumberFormat="1" applyBorder="1" applyAlignment="1">
      <alignment horizontal="center"/>
    </xf>
    <xf numFmtId="177" fontId="0" fillId="0" borderId="24" xfId="0" applyNumberFormat="1" applyBorder="1" applyAlignment="1">
      <alignment/>
    </xf>
    <xf numFmtId="0" fontId="0" fillId="0" borderId="25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19"/>
  <sheetViews>
    <sheetView zoomScaleSheetLayoutView="100" workbookViewId="0" topLeftCell="A1">
      <selection activeCell="G25" sqref="G25"/>
    </sheetView>
  </sheetViews>
  <sheetFormatPr defaultColWidth="9.00390625" defaultRowHeight="13.5"/>
  <cols>
    <col min="1" max="1" width="2.375" style="0" customWidth="1"/>
    <col min="2" max="3" width="5.25390625" style="0" customWidth="1"/>
    <col min="4" max="4" width="18.625" style="0" customWidth="1"/>
    <col min="5" max="5" width="8.875" style="29" customWidth="1"/>
    <col min="6" max="6" width="19.375" style="0" customWidth="1"/>
    <col min="7" max="7" width="5.50390625" style="0" customWidth="1"/>
    <col min="8" max="8" width="9.00390625" style="3" customWidth="1"/>
    <col min="9" max="9" width="4.125" style="4" customWidth="1"/>
    <col min="10" max="10" width="3.375" style="3" customWidth="1"/>
    <col min="11" max="11" width="4.125" style="2" customWidth="1"/>
    <col min="12" max="12" width="3.375" style="3" customWidth="1"/>
    <col min="13" max="13" width="4.125" style="2" customWidth="1"/>
    <col min="14" max="14" width="3.375" style="3" customWidth="1"/>
    <col min="15" max="15" width="9.00390625" style="2" hidden="1" customWidth="1"/>
    <col min="17" max="17" width="9.00390625" style="2" customWidth="1"/>
    <col min="18" max="18" width="2.50390625" style="0" customWidth="1"/>
    <col min="20" max="20" width="9.875" style="0" bestFit="1" customWidth="1"/>
  </cols>
  <sheetData>
    <row r="2" spans="2:12" ht="17.25"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23"/>
    </row>
    <row r="3" spans="2:14" ht="14.25" thickBot="1">
      <c r="B3" s="68" t="s">
        <v>1</v>
      </c>
      <c r="C3" s="68"/>
      <c r="D3" s="68"/>
      <c r="E3" s="34"/>
      <c r="H3" s="5" t="s">
        <v>2</v>
      </c>
      <c r="I3" s="4">
        <v>10</v>
      </c>
      <c r="J3" s="5" t="s">
        <v>3</v>
      </c>
      <c r="K3" s="2">
        <v>15</v>
      </c>
      <c r="L3" s="5" t="s">
        <v>4</v>
      </c>
      <c r="M3" s="2">
        <v>0</v>
      </c>
      <c r="N3" s="5" t="s">
        <v>5</v>
      </c>
    </row>
    <row r="4" spans="2:17" ht="14.25" thickBot="1">
      <c r="B4" s="11" t="s">
        <v>6</v>
      </c>
      <c r="C4" s="32" t="s">
        <v>7</v>
      </c>
      <c r="D4" s="33" t="s">
        <v>8</v>
      </c>
      <c r="E4" s="35" t="s">
        <v>54</v>
      </c>
      <c r="F4" s="32" t="s">
        <v>9</v>
      </c>
      <c r="G4" s="40" t="s">
        <v>10</v>
      </c>
      <c r="H4" s="16" t="s">
        <v>11</v>
      </c>
      <c r="I4" s="69" t="s">
        <v>12</v>
      </c>
      <c r="J4" s="69"/>
      <c r="K4" s="69"/>
      <c r="L4" s="69"/>
      <c r="M4" s="69"/>
      <c r="N4" s="70"/>
      <c r="O4" s="13" t="s">
        <v>13</v>
      </c>
      <c r="P4" s="12" t="s">
        <v>13</v>
      </c>
      <c r="Q4" s="18" t="s">
        <v>14</v>
      </c>
    </row>
    <row r="5" spans="2:19" ht="13.5">
      <c r="B5" s="10">
        <v>1</v>
      </c>
      <c r="C5" s="25">
        <v>1</v>
      </c>
      <c r="D5" s="28" t="s">
        <v>16</v>
      </c>
      <c r="E5" s="31" t="s">
        <v>71</v>
      </c>
      <c r="F5" s="25" t="s">
        <v>17</v>
      </c>
      <c r="G5" s="41">
        <v>677</v>
      </c>
      <c r="H5" s="17">
        <f aca="true" t="shared" si="0" ref="H5:H17">600/G5</f>
        <v>0.8862629246676514</v>
      </c>
      <c r="I5" s="27">
        <v>12</v>
      </c>
      <c r="J5" s="9" t="s">
        <v>3</v>
      </c>
      <c r="K5" s="8">
        <v>47</v>
      </c>
      <c r="L5" s="9" t="s">
        <v>4</v>
      </c>
      <c r="M5" s="8">
        <v>40</v>
      </c>
      <c r="N5" s="9" t="s">
        <v>5</v>
      </c>
      <c r="O5" s="8">
        <f aca="true" t="shared" si="1" ref="O5:O17">(I5-$I$3)*3600+(K5-$K$3)*60+(M5-$M$3)</f>
        <v>9160</v>
      </c>
      <c r="P5" s="6">
        <f aca="true" t="shared" si="2" ref="P5:P17">IF(O5&gt;0,O5,0)</f>
        <v>9160</v>
      </c>
      <c r="Q5" s="20">
        <f aca="true" t="shared" si="3" ref="Q5:Q17">P5*H5</f>
        <v>8118.168389955687</v>
      </c>
      <c r="S5" s="65"/>
    </row>
    <row r="6" spans="2:19" ht="14.25" customHeight="1">
      <c r="B6" s="10">
        <v>2</v>
      </c>
      <c r="C6" s="25">
        <v>3</v>
      </c>
      <c r="D6" s="28" t="s">
        <v>27</v>
      </c>
      <c r="E6" s="31" t="s">
        <v>60</v>
      </c>
      <c r="F6" s="25" t="s">
        <v>28</v>
      </c>
      <c r="G6" s="41">
        <v>677</v>
      </c>
      <c r="H6" s="17">
        <f t="shared" si="0"/>
        <v>0.8862629246676514</v>
      </c>
      <c r="I6" s="27">
        <v>12</v>
      </c>
      <c r="J6" s="9" t="s">
        <v>3</v>
      </c>
      <c r="K6" s="8">
        <v>48</v>
      </c>
      <c r="L6" s="9" t="s">
        <v>4</v>
      </c>
      <c r="M6" s="8">
        <v>54</v>
      </c>
      <c r="N6" s="9" t="s">
        <v>5</v>
      </c>
      <c r="O6" s="8">
        <f t="shared" si="1"/>
        <v>9234</v>
      </c>
      <c r="P6" s="6">
        <f t="shared" si="2"/>
        <v>9234</v>
      </c>
      <c r="Q6" s="20">
        <f t="shared" si="3"/>
        <v>8183.751846381094</v>
      </c>
      <c r="S6" s="65"/>
    </row>
    <row r="7" spans="2:19" ht="13.5">
      <c r="B7" s="10">
        <v>3</v>
      </c>
      <c r="C7" s="25">
        <v>2</v>
      </c>
      <c r="D7" s="28" t="s">
        <v>25</v>
      </c>
      <c r="E7" s="31" t="s">
        <v>59</v>
      </c>
      <c r="F7" s="25" t="s">
        <v>26</v>
      </c>
      <c r="G7" s="41">
        <v>663</v>
      </c>
      <c r="H7" s="17">
        <f t="shared" si="0"/>
        <v>0.9049773755656109</v>
      </c>
      <c r="I7" s="27">
        <v>12</v>
      </c>
      <c r="J7" s="9" t="s">
        <v>3</v>
      </c>
      <c r="K7" s="8">
        <v>47</v>
      </c>
      <c r="L7" s="9" t="s">
        <v>4</v>
      </c>
      <c r="M7" s="8">
        <v>52</v>
      </c>
      <c r="N7" s="9" t="s">
        <v>5</v>
      </c>
      <c r="O7" s="8">
        <f t="shared" si="1"/>
        <v>9172</v>
      </c>
      <c r="P7" s="6">
        <f t="shared" si="2"/>
        <v>9172</v>
      </c>
      <c r="Q7" s="20">
        <f t="shared" si="3"/>
        <v>8300.452488687783</v>
      </c>
      <c r="S7" s="65"/>
    </row>
    <row r="8" spans="2:19" ht="13.5">
      <c r="B8" s="10">
        <v>4</v>
      </c>
      <c r="C8" s="25">
        <v>5</v>
      </c>
      <c r="D8" s="28" t="s">
        <v>65</v>
      </c>
      <c r="E8" s="31" t="s">
        <v>55</v>
      </c>
      <c r="F8" s="25" t="s">
        <v>18</v>
      </c>
      <c r="G8" s="41">
        <v>677</v>
      </c>
      <c r="H8" s="17">
        <f t="shared" si="0"/>
        <v>0.8862629246676514</v>
      </c>
      <c r="I8" s="27">
        <v>12</v>
      </c>
      <c r="J8" s="9" t="s">
        <v>3</v>
      </c>
      <c r="K8" s="8">
        <v>51</v>
      </c>
      <c r="L8" s="9" t="s">
        <v>4</v>
      </c>
      <c r="M8" s="8">
        <v>23</v>
      </c>
      <c r="N8" s="9" t="s">
        <v>5</v>
      </c>
      <c r="O8" s="8">
        <f t="shared" si="1"/>
        <v>9383</v>
      </c>
      <c r="P8" s="6">
        <f t="shared" si="2"/>
        <v>9383</v>
      </c>
      <c r="Q8" s="20">
        <f t="shared" si="3"/>
        <v>8315.805022156574</v>
      </c>
      <c r="S8" s="65"/>
    </row>
    <row r="9" spans="2:19" ht="13.5">
      <c r="B9" s="10">
        <v>5</v>
      </c>
      <c r="C9" s="25">
        <v>7</v>
      </c>
      <c r="D9" s="28" t="s">
        <v>33</v>
      </c>
      <c r="E9" s="31" t="s">
        <v>67</v>
      </c>
      <c r="F9" s="25" t="s">
        <v>34</v>
      </c>
      <c r="G9" s="41">
        <v>710</v>
      </c>
      <c r="H9" s="17">
        <f t="shared" si="0"/>
        <v>0.8450704225352113</v>
      </c>
      <c r="I9" s="27">
        <v>13</v>
      </c>
      <c r="J9" s="9" t="s">
        <v>3</v>
      </c>
      <c r="K9" s="8"/>
      <c r="L9" s="9" t="s">
        <v>4</v>
      </c>
      <c r="M9" s="8">
        <v>16</v>
      </c>
      <c r="N9" s="9" t="s">
        <v>5</v>
      </c>
      <c r="O9" s="8">
        <f t="shared" si="1"/>
        <v>9916</v>
      </c>
      <c r="P9" s="6">
        <f t="shared" si="2"/>
        <v>9916</v>
      </c>
      <c r="Q9" s="20">
        <f t="shared" si="3"/>
        <v>8379.718309859154</v>
      </c>
      <c r="S9" s="65"/>
    </row>
    <row r="10" spans="2:19" ht="13.5">
      <c r="B10" s="10">
        <v>6</v>
      </c>
      <c r="C10" s="14">
        <v>11</v>
      </c>
      <c r="D10" s="22" t="s">
        <v>44</v>
      </c>
      <c r="E10" s="31" t="s">
        <v>70</v>
      </c>
      <c r="F10" s="14" t="s">
        <v>45</v>
      </c>
      <c r="G10" s="37">
        <v>740</v>
      </c>
      <c r="H10" s="9">
        <f t="shared" si="0"/>
        <v>0.8108108108108109</v>
      </c>
      <c r="I10" s="19">
        <v>13</v>
      </c>
      <c r="J10" s="9" t="s">
        <v>3</v>
      </c>
      <c r="K10" s="8">
        <v>8</v>
      </c>
      <c r="L10" s="9" t="s">
        <v>4</v>
      </c>
      <c r="M10" s="8">
        <v>45</v>
      </c>
      <c r="N10" s="9" t="s">
        <v>5</v>
      </c>
      <c r="O10" s="8">
        <f t="shared" si="1"/>
        <v>10425</v>
      </c>
      <c r="P10" s="6">
        <f t="shared" si="2"/>
        <v>10425</v>
      </c>
      <c r="Q10" s="20">
        <f t="shared" si="3"/>
        <v>8452.702702702703</v>
      </c>
      <c r="S10" s="65"/>
    </row>
    <row r="11" spans="2:19" ht="13.5">
      <c r="B11" s="10">
        <v>7</v>
      </c>
      <c r="C11" s="25">
        <v>4</v>
      </c>
      <c r="D11" s="28" t="s">
        <v>29</v>
      </c>
      <c r="E11" s="31" t="s">
        <v>61</v>
      </c>
      <c r="F11" s="25" t="s">
        <v>30</v>
      </c>
      <c r="G11" s="41">
        <v>658</v>
      </c>
      <c r="H11" s="17">
        <f t="shared" si="0"/>
        <v>0.9118541033434651</v>
      </c>
      <c r="I11" s="27">
        <v>12</v>
      </c>
      <c r="J11" s="9" t="s">
        <v>3</v>
      </c>
      <c r="K11" s="8">
        <v>49</v>
      </c>
      <c r="L11" s="9" t="s">
        <v>4</v>
      </c>
      <c r="M11" s="8">
        <v>45</v>
      </c>
      <c r="N11" s="9" t="s">
        <v>5</v>
      </c>
      <c r="O11" s="8">
        <f t="shared" si="1"/>
        <v>9285</v>
      </c>
      <c r="P11" s="6">
        <f t="shared" si="2"/>
        <v>9285</v>
      </c>
      <c r="Q11" s="20">
        <f t="shared" si="3"/>
        <v>8466.565349544073</v>
      </c>
      <c r="S11" s="65"/>
    </row>
    <row r="12" spans="2:19" ht="13.5">
      <c r="B12" s="10">
        <v>8</v>
      </c>
      <c r="C12" s="25">
        <v>8</v>
      </c>
      <c r="D12" s="28" t="s">
        <v>19</v>
      </c>
      <c r="E12" s="31" t="s">
        <v>56</v>
      </c>
      <c r="F12" s="25" t="s">
        <v>20</v>
      </c>
      <c r="G12" s="41">
        <v>710</v>
      </c>
      <c r="H12" s="17">
        <f t="shared" si="0"/>
        <v>0.8450704225352113</v>
      </c>
      <c r="I12" s="27">
        <v>13</v>
      </c>
      <c r="J12" s="9" t="s">
        <v>3</v>
      </c>
      <c r="K12" s="8">
        <v>2</v>
      </c>
      <c r="L12" s="9" t="s">
        <v>4</v>
      </c>
      <c r="M12" s="8">
        <v>3</v>
      </c>
      <c r="N12" s="9" t="s">
        <v>5</v>
      </c>
      <c r="O12" s="8">
        <f t="shared" si="1"/>
        <v>10023</v>
      </c>
      <c r="P12" s="6">
        <f t="shared" si="2"/>
        <v>10023</v>
      </c>
      <c r="Q12" s="20">
        <f t="shared" si="3"/>
        <v>8470.140845070422</v>
      </c>
      <c r="S12" s="65"/>
    </row>
    <row r="13" spans="2:19" ht="13.5">
      <c r="B13" s="10">
        <v>9</v>
      </c>
      <c r="C13" s="25">
        <v>9</v>
      </c>
      <c r="D13" s="28" t="s">
        <v>32</v>
      </c>
      <c r="E13" s="31"/>
      <c r="F13" s="25" t="s">
        <v>68</v>
      </c>
      <c r="G13" s="41">
        <v>710</v>
      </c>
      <c r="H13" s="17">
        <f t="shared" si="0"/>
        <v>0.8450704225352113</v>
      </c>
      <c r="I13" s="27">
        <v>13</v>
      </c>
      <c r="J13" s="9" t="s">
        <v>3</v>
      </c>
      <c r="K13" s="8">
        <v>5</v>
      </c>
      <c r="L13" s="9" t="s">
        <v>4</v>
      </c>
      <c r="M13" s="8">
        <v>37</v>
      </c>
      <c r="N13" s="9" t="s">
        <v>5</v>
      </c>
      <c r="O13" s="8">
        <f t="shared" si="1"/>
        <v>10237</v>
      </c>
      <c r="P13" s="6">
        <f t="shared" si="2"/>
        <v>10237</v>
      </c>
      <c r="Q13" s="20">
        <f t="shared" si="3"/>
        <v>8650.985915492958</v>
      </c>
      <c r="R13" s="24"/>
      <c r="S13" s="65"/>
    </row>
    <row r="14" spans="2:19" ht="13.5">
      <c r="B14" s="10">
        <v>10</v>
      </c>
      <c r="C14" s="25">
        <v>10</v>
      </c>
      <c r="D14" s="28" t="s">
        <v>31</v>
      </c>
      <c r="E14" s="31" t="s">
        <v>66</v>
      </c>
      <c r="F14" s="25" t="s">
        <v>63</v>
      </c>
      <c r="G14" s="41">
        <v>708</v>
      </c>
      <c r="H14" s="17">
        <f t="shared" si="0"/>
        <v>0.847457627118644</v>
      </c>
      <c r="I14" s="27">
        <v>13</v>
      </c>
      <c r="J14" s="9" t="s">
        <v>3</v>
      </c>
      <c r="K14" s="8">
        <v>8</v>
      </c>
      <c r="L14" s="9" t="s">
        <v>4</v>
      </c>
      <c r="M14" s="8">
        <v>33</v>
      </c>
      <c r="N14" s="9" t="s">
        <v>5</v>
      </c>
      <c r="O14" s="8">
        <f t="shared" si="1"/>
        <v>10413</v>
      </c>
      <c r="P14" s="6">
        <f t="shared" si="2"/>
        <v>10413</v>
      </c>
      <c r="Q14" s="20">
        <f t="shared" si="3"/>
        <v>8824.57627118644</v>
      </c>
      <c r="S14" s="65"/>
    </row>
    <row r="15" spans="2:19" ht="13.5">
      <c r="B15" s="10">
        <v>11</v>
      </c>
      <c r="C15" s="25">
        <v>6</v>
      </c>
      <c r="D15" s="28" t="s">
        <v>23</v>
      </c>
      <c r="E15" s="31" t="s">
        <v>58</v>
      </c>
      <c r="F15" s="25" t="s">
        <v>24</v>
      </c>
      <c r="G15" s="41">
        <v>643</v>
      </c>
      <c r="H15" s="17">
        <f t="shared" si="0"/>
        <v>0.9331259720062208</v>
      </c>
      <c r="I15" s="27">
        <v>12</v>
      </c>
      <c r="J15" s="9" t="s">
        <v>3</v>
      </c>
      <c r="K15" s="8">
        <v>53</v>
      </c>
      <c r="L15" s="9" t="s">
        <v>4</v>
      </c>
      <c r="M15" s="8">
        <v>54</v>
      </c>
      <c r="N15" s="9" t="s">
        <v>5</v>
      </c>
      <c r="O15" s="8">
        <f t="shared" si="1"/>
        <v>9534</v>
      </c>
      <c r="P15" s="6">
        <f t="shared" si="2"/>
        <v>9534</v>
      </c>
      <c r="Q15" s="20">
        <f t="shared" si="3"/>
        <v>8896.423017107309</v>
      </c>
      <c r="S15" s="65"/>
    </row>
    <row r="16" spans="2:19" ht="13.5">
      <c r="B16" s="10" t="s">
        <v>77</v>
      </c>
      <c r="C16" s="25"/>
      <c r="D16" s="28" t="s">
        <v>15</v>
      </c>
      <c r="E16" s="31" t="s">
        <v>69</v>
      </c>
      <c r="F16" s="25" t="s">
        <v>62</v>
      </c>
      <c r="G16" s="41">
        <v>720</v>
      </c>
      <c r="H16" s="17">
        <f t="shared" si="0"/>
        <v>0.8333333333333334</v>
      </c>
      <c r="I16" s="27">
        <v>12</v>
      </c>
      <c r="J16" s="9" t="s">
        <v>3</v>
      </c>
      <c r="K16" s="8">
        <v>57</v>
      </c>
      <c r="L16" s="9" t="s">
        <v>4</v>
      </c>
      <c r="M16" s="8">
        <v>8</v>
      </c>
      <c r="N16" s="9" t="s">
        <v>5</v>
      </c>
      <c r="O16" s="8">
        <f t="shared" si="1"/>
        <v>9728</v>
      </c>
      <c r="P16" s="6">
        <f t="shared" si="2"/>
        <v>9728</v>
      </c>
      <c r="Q16" s="20">
        <f t="shared" si="3"/>
        <v>8106.666666666667</v>
      </c>
      <c r="S16" s="65"/>
    </row>
    <row r="17" spans="2:19" ht="13.5">
      <c r="B17" s="10" t="s">
        <v>77</v>
      </c>
      <c r="C17" s="25"/>
      <c r="D17" s="28" t="s">
        <v>21</v>
      </c>
      <c r="E17" s="31" t="s">
        <v>57</v>
      </c>
      <c r="F17" s="25" t="s">
        <v>22</v>
      </c>
      <c r="G17" s="41">
        <v>725</v>
      </c>
      <c r="H17" s="17">
        <f t="shared" si="0"/>
        <v>0.8275862068965517</v>
      </c>
      <c r="I17" s="27">
        <v>13</v>
      </c>
      <c r="J17" s="9" t="s">
        <v>3</v>
      </c>
      <c r="K17" s="8">
        <v>7</v>
      </c>
      <c r="L17" s="9" t="s">
        <v>4</v>
      </c>
      <c r="M17" s="8">
        <v>23</v>
      </c>
      <c r="N17" s="9" t="s">
        <v>5</v>
      </c>
      <c r="O17" s="8">
        <f t="shared" si="1"/>
        <v>10343</v>
      </c>
      <c r="P17" s="6">
        <f t="shared" si="2"/>
        <v>10343</v>
      </c>
      <c r="Q17" s="20">
        <f t="shared" si="3"/>
        <v>8559.724137931034</v>
      </c>
      <c r="S17" s="65"/>
    </row>
    <row r="19" ht="13.5">
      <c r="D19" s="66" t="s">
        <v>78</v>
      </c>
    </row>
  </sheetData>
  <mergeCells count="3">
    <mergeCell ref="B2:K2"/>
    <mergeCell ref="B3:D3"/>
    <mergeCell ref="I4:N4"/>
  </mergeCells>
  <printOptions/>
  <pageMargins left="0.7874015748031497" right="0.7874015748031497" top="0.51" bottom="0.64" header="0.38" footer="0.5118110236220472"/>
  <pageSetup blackAndWhite="1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V37"/>
  <sheetViews>
    <sheetView tabSelected="1" zoomScaleSheetLayoutView="100" workbookViewId="0" topLeftCell="A1">
      <pane ySplit="4" topLeftCell="BM5" activePane="bottomLeft" state="frozen"/>
      <selection pane="topLeft" activeCell="N24" sqref="N24"/>
      <selection pane="bottomLeft" activeCell="F29" sqref="F29"/>
    </sheetView>
  </sheetViews>
  <sheetFormatPr defaultColWidth="9.00390625" defaultRowHeight="13.5"/>
  <cols>
    <col min="1" max="1" width="2.50390625" style="0" customWidth="1"/>
    <col min="2" max="3" width="5.25390625" style="0" customWidth="1"/>
    <col min="4" max="4" width="18.25390625" style="0" customWidth="1"/>
    <col min="5" max="5" width="7.00390625" style="29" customWidth="1"/>
    <col min="6" max="6" width="19.375" style="0" customWidth="1"/>
    <col min="7" max="7" width="5.50390625" style="0" customWidth="1"/>
    <col min="8" max="9" width="5.75390625" style="1" customWidth="1"/>
    <col min="10" max="10" width="5.25390625" style="1" customWidth="1"/>
    <col min="11" max="11" width="9.75390625" style="2" customWidth="1"/>
    <col min="12" max="12" width="9.00390625" style="3" customWidth="1"/>
    <col min="13" max="13" width="5.75390625" style="1" customWidth="1"/>
    <col min="14" max="14" width="4.125" style="4" customWidth="1"/>
    <col min="15" max="15" width="3.375" style="3" customWidth="1"/>
    <col min="16" max="16" width="4.125" style="2" customWidth="1"/>
    <col min="17" max="17" width="3.375" style="3" customWidth="1"/>
    <col min="18" max="18" width="4.125" style="2" customWidth="1"/>
    <col min="19" max="19" width="3.375" style="3" customWidth="1"/>
    <col min="20" max="20" width="9.00390625" style="2" hidden="1" customWidth="1"/>
    <col min="21" max="21" width="7.625" style="0" customWidth="1"/>
    <col min="22" max="22" width="8.75390625" style="2" customWidth="1"/>
  </cols>
  <sheetData>
    <row r="2" spans="2:12" ht="17.25" customHeight="1">
      <c r="B2" s="67" t="s">
        <v>76</v>
      </c>
      <c r="C2" s="67"/>
      <c r="D2" s="67"/>
      <c r="E2" s="67"/>
      <c r="F2" s="67"/>
      <c r="G2" s="72" t="s">
        <v>46</v>
      </c>
      <c r="H2" s="72"/>
      <c r="I2" s="72"/>
      <c r="J2" s="72"/>
      <c r="K2" s="72"/>
      <c r="L2" s="72"/>
    </row>
    <row r="3" spans="12:19" ht="14.25" thickBot="1">
      <c r="L3" s="73" t="s">
        <v>2</v>
      </c>
      <c r="M3" s="73"/>
      <c r="N3" s="4">
        <f>'ﾚｰﾃｨﾝｸﾞ計算書 (TSF)'!I3</f>
        <v>10</v>
      </c>
      <c r="O3" s="5" t="s">
        <v>3</v>
      </c>
      <c r="P3" s="2">
        <f>'ﾚｰﾃｨﾝｸﾞ計算書 (TSF)'!K3</f>
        <v>15</v>
      </c>
      <c r="Q3" s="5" t="s">
        <v>4</v>
      </c>
      <c r="R3" s="2">
        <f>'ﾚｰﾃｨﾝｸﾞ計算書 (TSF)'!M3</f>
        <v>0</v>
      </c>
      <c r="S3" s="5" t="s">
        <v>5</v>
      </c>
    </row>
    <row r="4" spans="2:22" ht="14.25" thickBot="1">
      <c r="B4" s="11" t="s">
        <v>6</v>
      </c>
      <c r="C4" s="48" t="s">
        <v>7</v>
      </c>
      <c r="D4" s="11" t="s">
        <v>8</v>
      </c>
      <c r="E4" s="35" t="s">
        <v>47</v>
      </c>
      <c r="F4" s="48" t="s">
        <v>9</v>
      </c>
      <c r="G4" s="49" t="s">
        <v>10</v>
      </c>
      <c r="H4" s="50" t="s">
        <v>35</v>
      </c>
      <c r="I4" s="51" t="s">
        <v>36</v>
      </c>
      <c r="J4" s="52" t="s">
        <v>37</v>
      </c>
      <c r="K4" s="53" t="s">
        <v>38</v>
      </c>
      <c r="L4" s="16" t="s">
        <v>11</v>
      </c>
      <c r="M4" s="54" t="s">
        <v>39</v>
      </c>
      <c r="N4" s="74" t="s">
        <v>12</v>
      </c>
      <c r="O4" s="69"/>
      <c r="P4" s="69"/>
      <c r="Q4" s="69"/>
      <c r="R4" s="69"/>
      <c r="S4" s="70"/>
      <c r="T4" s="13" t="s">
        <v>13</v>
      </c>
      <c r="U4" s="12" t="s">
        <v>13</v>
      </c>
      <c r="V4" s="18" t="s">
        <v>14</v>
      </c>
    </row>
    <row r="5" spans="2:22" ht="13.5">
      <c r="B5" s="10">
        <v>1</v>
      </c>
      <c r="C5" s="14">
        <f>'ﾚｰﾃｨﾝｸﾞ計算書 (TSF)'!C12</f>
        <v>8</v>
      </c>
      <c r="D5" s="22" t="str">
        <f>'ﾚｰﾃｨﾝｸﾞ計算書 (TSF)'!D12</f>
        <v>J-BLOW</v>
      </c>
      <c r="E5" s="31" t="s">
        <v>49</v>
      </c>
      <c r="F5" s="14" t="str">
        <f>'ﾚｰﾃｨﾝｸﾞ計算書 (TSF)'!F12</f>
        <v>swing-28 P:B</v>
      </c>
      <c r="G5" s="37">
        <f>'ﾚｰﾃｨﾝｸﾞ計算書 (TSF)'!G12</f>
        <v>710</v>
      </c>
      <c r="H5" s="38">
        <v>0.04</v>
      </c>
      <c r="I5" s="7">
        <v>0</v>
      </c>
      <c r="J5" s="39">
        <v>0</v>
      </c>
      <c r="K5" s="21">
        <f aca="true" t="shared" si="0" ref="K5:K15">G5+H5*G5+I5*G5+J5*G5</f>
        <v>738.4</v>
      </c>
      <c r="L5" s="17">
        <f aca="true" t="shared" si="1" ref="L5:L15">600/K5</f>
        <v>0.8125677139761647</v>
      </c>
      <c r="M5" s="15">
        <v>0</v>
      </c>
      <c r="N5" s="19">
        <f>'ﾚｰﾃｨﾝｸﾞ計算書 (TSF)'!I12</f>
        <v>13</v>
      </c>
      <c r="O5" s="9" t="s">
        <v>3</v>
      </c>
      <c r="P5" s="8">
        <f>'ﾚｰﾃｨﾝｸﾞ計算書 (TSF)'!K12</f>
        <v>2</v>
      </c>
      <c r="Q5" s="9" t="s">
        <v>4</v>
      </c>
      <c r="R5" s="8">
        <f>'ﾚｰﾃｨﾝｸﾞ計算書 (TSF)'!M12</f>
        <v>3</v>
      </c>
      <c r="S5" s="9" t="s">
        <v>5</v>
      </c>
      <c r="T5" s="8">
        <f aca="true" t="shared" si="2" ref="T5:T15">(N5-$N$3)*3600+(P5-$P$3)*60+(R5-$R$3)</f>
        <v>10023</v>
      </c>
      <c r="U5" s="6">
        <f aca="true" t="shared" si="3" ref="U5:U15">IF(T5&gt;0,T5,0)</f>
        <v>10023</v>
      </c>
      <c r="V5" s="20">
        <f aca="true" t="shared" si="4" ref="V5:V15">U5*L5/(1-M5)</f>
        <v>8144.366197183099</v>
      </c>
    </row>
    <row r="6" spans="2:22" ht="13.5">
      <c r="B6" s="10">
        <v>2</v>
      </c>
      <c r="C6" s="14">
        <f>'ﾚｰﾃｨﾝｸﾞ計算書 (TSF)'!C10</f>
        <v>11</v>
      </c>
      <c r="D6" s="22" t="str">
        <f>'ﾚｰﾃｨﾝｸﾞ計算書 (TSF)'!D10</f>
        <v>SATA III</v>
      </c>
      <c r="E6" s="31" t="s">
        <v>75</v>
      </c>
      <c r="F6" s="14" t="str">
        <f>'ﾚｰﾃｨﾝｸﾞ計算書 (TSF)'!F10</f>
        <v>joylack26 P:B</v>
      </c>
      <c r="G6" s="37">
        <f>'ﾚｰﾃｨﾝｸﾞ計算書 (TSF)'!G10</f>
        <v>740</v>
      </c>
      <c r="H6" s="38">
        <v>0.03</v>
      </c>
      <c r="I6" s="7">
        <v>0</v>
      </c>
      <c r="J6" s="39">
        <v>0</v>
      </c>
      <c r="K6" s="21">
        <f>G6+H6*G6+I6*G6+J6*G6</f>
        <v>762.2</v>
      </c>
      <c r="L6" s="17">
        <f>600/K6</f>
        <v>0.7871949619522435</v>
      </c>
      <c r="M6" s="15">
        <v>0</v>
      </c>
      <c r="N6" s="19">
        <f>'ﾚｰﾃｨﾝｸﾞ計算書 (TSF)'!I10</f>
        <v>13</v>
      </c>
      <c r="O6" s="9" t="s">
        <v>3</v>
      </c>
      <c r="P6" s="8">
        <f>'ﾚｰﾃｨﾝｸﾞ計算書 (TSF)'!K10</f>
        <v>8</v>
      </c>
      <c r="Q6" s="9" t="s">
        <v>4</v>
      </c>
      <c r="R6" s="8">
        <f>'ﾚｰﾃｨﾝｸﾞ計算書 (TSF)'!M10</f>
        <v>45</v>
      </c>
      <c r="S6" s="9" t="s">
        <v>5</v>
      </c>
      <c r="T6" s="8">
        <f>(N6-$N$3)*3600+(P6-$P$3)*60+(R6-$R$3)</f>
        <v>10425</v>
      </c>
      <c r="U6" s="6">
        <f>IF(T6&gt;0,T6,0)</f>
        <v>10425</v>
      </c>
      <c r="V6" s="20">
        <f t="shared" si="4"/>
        <v>8206.507478352138</v>
      </c>
    </row>
    <row r="7" spans="2:22" ht="13.5">
      <c r="B7" s="10">
        <v>3</v>
      </c>
      <c r="C7" s="14">
        <f>'ﾚｰﾃｨﾝｸﾞ計算書 (TSF)'!C9</f>
        <v>7</v>
      </c>
      <c r="D7" s="22" t="str">
        <f>'ﾚｰﾃｨﾝｸﾞ計算書 (TSF)'!D9</f>
        <v>パーバート</v>
      </c>
      <c r="E7" s="31" t="s">
        <v>67</v>
      </c>
      <c r="F7" s="14" t="str">
        <f>'ﾚｰﾃｨﾝｸﾞ計算書 (TSF)'!F9</f>
        <v>tak-29(runner) P:B</v>
      </c>
      <c r="G7" s="37">
        <f>'ﾚｰﾃｨﾝｸﾞ計算書 (TSF)'!G9</f>
        <v>710</v>
      </c>
      <c r="H7" s="38">
        <v>0.05</v>
      </c>
      <c r="I7" s="7">
        <v>0</v>
      </c>
      <c r="J7" s="39">
        <v>0</v>
      </c>
      <c r="K7" s="21">
        <f>G7+H7*G7+I7*G7+J7*G7</f>
        <v>745.5</v>
      </c>
      <c r="L7" s="17">
        <f>600/K7</f>
        <v>0.8048289738430584</v>
      </c>
      <c r="M7" s="15">
        <v>0.03</v>
      </c>
      <c r="N7" s="19">
        <f>'ﾚｰﾃｨﾝｸﾞ計算書 (TSF)'!I9</f>
        <v>13</v>
      </c>
      <c r="O7" s="9" t="s">
        <v>3</v>
      </c>
      <c r="P7" s="8">
        <f>'ﾚｰﾃｨﾝｸﾞ計算書 (TSF)'!K9</f>
        <v>0</v>
      </c>
      <c r="Q7" s="9" t="s">
        <v>4</v>
      </c>
      <c r="R7" s="8">
        <f>'ﾚｰﾃｨﾝｸﾞ計算書 (TSF)'!M9</f>
        <v>16</v>
      </c>
      <c r="S7" s="9" t="s">
        <v>5</v>
      </c>
      <c r="T7" s="8">
        <f>(N7-$N$3)*3600+(P7-$P$3)*60+(R7-$R$3)</f>
        <v>9916</v>
      </c>
      <c r="U7" s="6">
        <f>IF(T7&gt;0,T7,0)</f>
        <v>9916</v>
      </c>
      <c r="V7" s="20">
        <f t="shared" si="4"/>
        <v>8227.509386214193</v>
      </c>
    </row>
    <row r="8" spans="2:22" ht="13.5">
      <c r="B8" s="10">
        <v>4</v>
      </c>
      <c r="C8" s="14">
        <f>'ﾚｰﾃｨﾝｸﾞ計算書 (TSF)'!C6</f>
        <v>3</v>
      </c>
      <c r="D8" s="22" t="str">
        <f>'ﾚｰﾃｨﾝｸﾞ計算書 (TSF)'!D6</f>
        <v>フォルテ</v>
      </c>
      <c r="E8" s="31" t="s">
        <v>53</v>
      </c>
      <c r="F8" s="14" t="str">
        <f>'ﾚｰﾃｨﾝｸﾞ計算書 (TSF)'!F6</f>
        <v>yokoyama-30sr P:B</v>
      </c>
      <c r="G8" s="37">
        <f>'ﾚｰﾃｨﾝｸﾞ計算書 (TSF)'!G6</f>
        <v>677</v>
      </c>
      <c r="H8" s="38">
        <v>0.03</v>
      </c>
      <c r="I8" s="7">
        <v>0</v>
      </c>
      <c r="J8" s="39">
        <v>-0.02</v>
      </c>
      <c r="K8" s="21">
        <f t="shared" si="0"/>
        <v>683.77</v>
      </c>
      <c r="L8" s="17">
        <f t="shared" si="1"/>
        <v>0.8774880442253975</v>
      </c>
      <c r="M8" s="15">
        <v>0.03</v>
      </c>
      <c r="N8" s="19">
        <f>'ﾚｰﾃｨﾝｸﾞ計算書 (TSF)'!I6</f>
        <v>12</v>
      </c>
      <c r="O8" s="9" t="s">
        <v>3</v>
      </c>
      <c r="P8" s="8">
        <f>'ﾚｰﾃｨﾝｸﾞ計算書 (TSF)'!K6</f>
        <v>48</v>
      </c>
      <c r="Q8" s="9" t="s">
        <v>4</v>
      </c>
      <c r="R8" s="8">
        <f>'ﾚｰﾃｨﾝｸﾞ計算書 (TSF)'!M6</f>
        <v>54</v>
      </c>
      <c r="S8" s="9" t="s">
        <v>5</v>
      </c>
      <c r="T8" s="8">
        <f t="shared" si="2"/>
        <v>9234</v>
      </c>
      <c r="U8" s="6">
        <f t="shared" si="3"/>
        <v>9234</v>
      </c>
      <c r="V8" s="20">
        <f t="shared" si="4"/>
        <v>8353.324330285897</v>
      </c>
    </row>
    <row r="9" spans="2:22" ht="13.5">
      <c r="B9" s="10">
        <v>5</v>
      </c>
      <c r="C9" s="14">
        <f>'ﾚｰﾃｨﾝｸﾞ計算書 (TSF)'!C5</f>
        <v>1</v>
      </c>
      <c r="D9" s="22" t="str">
        <f>'ﾚｰﾃｨﾝｸﾞ計算書 (TSF)'!D5</f>
        <v>ＩＳＥ-Ｖ</v>
      </c>
      <c r="E9" s="31" t="s">
        <v>72</v>
      </c>
      <c r="F9" s="14" t="str">
        <f>'ﾚｰﾃｨﾝｸﾞ計算書 (TSF)'!F5</f>
        <v>yamaha-31s LTD</v>
      </c>
      <c r="G9" s="37">
        <f>'ﾚｰﾃｨﾝｸﾞ計算書 (TSF)'!G5</f>
        <v>677</v>
      </c>
      <c r="H9" s="38">
        <v>0.02</v>
      </c>
      <c r="I9" s="7">
        <v>0</v>
      </c>
      <c r="J9" s="39">
        <v>-0.02</v>
      </c>
      <c r="K9" s="21">
        <f t="shared" si="0"/>
        <v>677</v>
      </c>
      <c r="L9" s="17">
        <f t="shared" si="1"/>
        <v>0.8862629246676514</v>
      </c>
      <c r="M9" s="15">
        <v>0.03</v>
      </c>
      <c r="N9" s="19">
        <f>'ﾚｰﾃｨﾝｸﾞ計算書 (TSF)'!I5</f>
        <v>12</v>
      </c>
      <c r="O9" s="9" t="s">
        <v>3</v>
      </c>
      <c r="P9" s="8">
        <f>'ﾚｰﾃｨﾝｸﾞ計算書 (TSF)'!K5</f>
        <v>47</v>
      </c>
      <c r="Q9" s="9" t="s">
        <v>4</v>
      </c>
      <c r="R9" s="8">
        <f>'ﾚｰﾃｨﾝｸﾞ計算書 (TSF)'!M5</f>
        <v>40</v>
      </c>
      <c r="S9" s="9" t="s">
        <v>5</v>
      </c>
      <c r="T9" s="8">
        <f t="shared" si="2"/>
        <v>9160</v>
      </c>
      <c r="U9" s="6">
        <f t="shared" si="3"/>
        <v>9160</v>
      </c>
      <c r="V9" s="20">
        <f t="shared" si="4"/>
        <v>8369.245762840916</v>
      </c>
    </row>
    <row r="10" spans="2:22" ht="13.5">
      <c r="B10" s="10">
        <v>6</v>
      </c>
      <c r="C10" s="14">
        <f>'ﾚｰﾃｨﾝｸﾞ計算書 (TSF)'!C8</f>
        <v>5</v>
      </c>
      <c r="D10" s="22" t="str">
        <f>'ﾚｰﾃｨﾝｸﾞ計算書 (TSF)'!D8</f>
        <v>ＭＩＳＴＲＡＬ４</v>
      </c>
      <c r="E10" s="31" t="s">
        <v>48</v>
      </c>
      <c r="F10" s="14" t="str">
        <f>'ﾚｰﾃｨﾝｸﾞ計算書 (TSF)'!F8</f>
        <v>yamaha-31s</v>
      </c>
      <c r="G10" s="37">
        <f>'ﾚｰﾃｨﾝｸﾞ計算書 (TSF)'!G8</f>
        <v>677</v>
      </c>
      <c r="H10" s="38">
        <v>0.03</v>
      </c>
      <c r="I10" s="7">
        <v>0</v>
      </c>
      <c r="J10" s="39">
        <v>-0.02</v>
      </c>
      <c r="K10" s="21">
        <f t="shared" si="0"/>
        <v>683.77</v>
      </c>
      <c r="L10" s="17">
        <f t="shared" si="1"/>
        <v>0.8774880442253975</v>
      </c>
      <c r="M10" s="15">
        <v>0.03</v>
      </c>
      <c r="N10" s="19">
        <f>'ﾚｰﾃｨﾝｸﾞ計算書 (TSF)'!I8</f>
        <v>12</v>
      </c>
      <c r="O10" s="9" t="s">
        <v>3</v>
      </c>
      <c r="P10" s="8">
        <f>'ﾚｰﾃｨﾝｸﾞ計算書 (TSF)'!K8</f>
        <v>51</v>
      </c>
      <c r="Q10" s="9" t="s">
        <v>4</v>
      </c>
      <c r="R10" s="8">
        <f>'ﾚｰﾃｨﾝｸﾞ計算書 (TSF)'!M8</f>
        <v>23</v>
      </c>
      <c r="S10" s="9" t="s">
        <v>5</v>
      </c>
      <c r="T10" s="8">
        <f t="shared" si="2"/>
        <v>9383</v>
      </c>
      <c r="U10" s="6">
        <f t="shared" si="3"/>
        <v>9383</v>
      </c>
      <c r="V10" s="20">
        <f t="shared" si="4"/>
        <v>8488.113730893718</v>
      </c>
    </row>
    <row r="11" spans="2:22" ht="13.5">
      <c r="B11" s="10">
        <v>7</v>
      </c>
      <c r="C11" s="14">
        <f>'ﾚｰﾃｨﾝｸﾞ計算書 (TSF)'!C13</f>
        <v>9</v>
      </c>
      <c r="D11" s="22" t="str">
        <f>'ﾚｰﾃｨﾝｸﾞ計算書 (TSF)'!D13</f>
        <v>アルバトロス</v>
      </c>
      <c r="E11" s="31" t="s">
        <v>74</v>
      </c>
      <c r="F11" s="14" t="str">
        <f>'ﾚｰﾃｨﾝｸﾞ計算書 (TSF)'!F13</f>
        <v>yamaha30sⅡ</v>
      </c>
      <c r="G11" s="37">
        <f>'ﾚｰﾃｨﾝｸﾞ計算書 (TSF)'!G13</f>
        <v>710</v>
      </c>
      <c r="H11" s="38">
        <v>0.03</v>
      </c>
      <c r="I11" s="7">
        <v>0</v>
      </c>
      <c r="J11" s="39">
        <v>-0.02</v>
      </c>
      <c r="K11" s="21">
        <f>G11+H11*G11+I11*G11+J11*G11</f>
        <v>717.0999999999999</v>
      </c>
      <c r="L11" s="17">
        <f>600/K11</f>
        <v>0.8367033886487242</v>
      </c>
      <c r="M11" s="15">
        <v>0</v>
      </c>
      <c r="N11" s="19">
        <f>'ﾚｰﾃｨﾝｸﾞ計算書 (TSF)'!I13</f>
        <v>13</v>
      </c>
      <c r="O11" s="9" t="s">
        <v>3</v>
      </c>
      <c r="P11" s="8">
        <f>'ﾚｰﾃｨﾝｸﾞ計算書 (TSF)'!K13</f>
        <v>5</v>
      </c>
      <c r="Q11" s="9" t="s">
        <v>4</v>
      </c>
      <c r="R11" s="8">
        <f>'ﾚｰﾃｨﾝｸﾞ計算書 (TSF)'!M13</f>
        <v>37</v>
      </c>
      <c r="S11" s="9" t="s">
        <v>5</v>
      </c>
      <c r="T11" s="8">
        <f>(N11-$N$3)*3600+(P11-$P$3)*60+(R11-$R$3)</f>
        <v>10237</v>
      </c>
      <c r="U11" s="6">
        <f>IF(T11&gt;0,T11,0)</f>
        <v>10237</v>
      </c>
      <c r="V11" s="20">
        <f>U11*L11/(1-M11)</f>
        <v>8565.33258959699</v>
      </c>
    </row>
    <row r="12" spans="2:22" ht="13.5">
      <c r="B12" s="10">
        <v>8</v>
      </c>
      <c r="C12" s="14">
        <f>'ﾚｰﾃｨﾝｸﾞ計算書 (TSF)'!C14</f>
        <v>10</v>
      </c>
      <c r="D12" s="22" t="str">
        <f>'ﾚｰﾃｨﾝｸﾞ計算書 (TSF)'!D14</f>
        <v>白砂-V</v>
      </c>
      <c r="E12" s="31" t="s">
        <v>66</v>
      </c>
      <c r="F12" s="14" t="str">
        <f>'ﾚｰﾃｨﾝｸﾞ計算書 (TSF)'!F14</f>
        <v>Frendship32α</v>
      </c>
      <c r="G12" s="37">
        <f>'ﾚｰﾃｨﾝｸﾞ計算書 (TSF)'!G14</f>
        <v>708</v>
      </c>
      <c r="H12" s="38">
        <v>0.03</v>
      </c>
      <c r="I12" s="7">
        <v>0</v>
      </c>
      <c r="J12" s="39">
        <v>0</v>
      </c>
      <c r="K12" s="21">
        <f>G12+H12*G12+I12*G12+J12*G12</f>
        <v>729.24</v>
      </c>
      <c r="L12" s="17">
        <f>600/K12</f>
        <v>0.8227743952608195</v>
      </c>
      <c r="M12" s="15">
        <v>0</v>
      </c>
      <c r="N12" s="19">
        <f>'ﾚｰﾃｨﾝｸﾞ計算書 (TSF)'!I14</f>
        <v>13</v>
      </c>
      <c r="O12" s="9" t="s">
        <v>3</v>
      </c>
      <c r="P12" s="8">
        <f>'ﾚｰﾃｨﾝｸﾞ計算書 (TSF)'!K14</f>
        <v>8</v>
      </c>
      <c r="Q12" s="9" t="s">
        <v>4</v>
      </c>
      <c r="R12" s="8">
        <f>'ﾚｰﾃｨﾝｸﾞ計算書 (TSF)'!M14</f>
        <v>33</v>
      </c>
      <c r="S12" s="9" t="s">
        <v>5</v>
      </c>
      <c r="T12" s="8">
        <f>(N12-$N$3)*3600+(P12-$P$3)*60+(R12-$R$3)</f>
        <v>10413</v>
      </c>
      <c r="U12" s="6">
        <f>IF(T12&gt;0,T12,0)</f>
        <v>10413</v>
      </c>
      <c r="V12" s="20">
        <f>U12*L12/(1-M12)</f>
        <v>8567.549777850914</v>
      </c>
    </row>
    <row r="13" spans="2:22" ht="13.5">
      <c r="B13" s="10">
        <v>9</v>
      </c>
      <c r="C13" s="14">
        <f>'ﾚｰﾃｨﾝｸﾞ計算書 (TSF)'!C11</f>
        <v>4</v>
      </c>
      <c r="D13" s="22" t="str">
        <f>'ﾚｰﾃｨﾝｸﾞ計算書 (TSF)'!D11</f>
        <v>HIBISCUS-III</v>
      </c>
      <c r="E13" s="31" t="s">
        <v>64</v>
      </c>
      <c r="F13" s="14" t="str">
        <f>'ﾚｰﾃｨﾝｸﾞ計算書 (TSF)'!F11</f>
        <v>swing-34</v>
      </c>
      <c r="G13" s="37">
        <f>'ﾚｰﾃｨﾝｸﾞ計算書 (TSF)'!G11</f>
        <v>658</v>
      </c>
      <c r="H13" s="38">
        <v>0.03</v>
      </c>
      <c r="I13" s="7">
        <v>0</v>
      </c>
      <c r="J13" s="39">
        <v>-0.02</v>
      </c>
      <c r="K13" s="21">
        <f>G13+H13*G13+I13*G13+J13*G13</f>
        <v>664.58</v>
      </c>
      <c r="L13" s="17">
        <f>600/K13</f>
        <v>0.9028258448945198</v>
      </c>
      <c r="M13" s="15">
        <v>0.03</v>
      </c>
      <c r="N13" s="19">
        <f>'ﾚｰﾃｨﾝｸﾞ計算書 (TSF)'!I11</f>
        <v>12</v>
      </c>
      <c r="O13" s="9" t="s">
        <v>3</v>
      </c>
      <c r="P13" s="8">
        <f>'ﾚｰﾃｨﾝｸﾞ計算書 (TSF)'!K11</f>
        <v>49</v>
      </c>
      <c r="Q13" s="9" t="s">
        <v>4</v>
      </c>
      <c r="R13" s="8">
        <f>'ﾚｰﾃｨﾝｸﾞ計算書 (TSF)'!M11</f>
        <v>45</v>
      </c>
      <c r="S13" s="9" t="s">
        <v>5</v>
      </c>
      <c r="T13" s="8">
        <f>(N13-$N$3)*3600+(P13-$P$3)*60+(R13-$R$3)</f>
        <v>9285</v>
      </c>
      <c r="U13" s="6">
        <f>IF(T13&gt;0,T13,0)</f>
        <v>9285</v>
      </c>
      <c r="V13" s="20">
        <f>U13*L13/(1-M13)</f>
        <v>8641.997907057337</v>
      </c>
    </row>
    <row r="14" spans="2:22" ht="13.5">
      <c r="B14" s="10">
        <v>10</v>
      </c>
      <c r="C14" s="14">
        <f>'ﾚｰﾃｨﾝｸﾞ計算書 (TSF)'!C7</f>
        <v>2</v>
      </c>
      <c r="D14" s="22" t="str">
        <f>'ﾚｰﾃｨﾝｸﾞ計算書 (TSF)'!D7</f>
        <v>QUERIDA-ＩＶ</v>
      </c>
      <c r="E14" s="31" t="s">
        <v>52</v>
      </c>
      <c r="F14" s="14" t="str">
        <f>'ﾚｰﾃｨﾝｸﾞ計算書 (TSF)'!F7</f>
        <v>fre-31</v>
      </c>
      <c r="G14" s="37">
        <f>'ﾚｰﾃｨﾝｸﾞ計算書 (TSF)'!G7</f>
        <v>663</v>
      </c>
      <c r="H14" s="38">
        <v>0.01</v>
      </c>
      <c r="I14" s="7">
        <v>0</v>
      </c>
      <c r="J14" s="39">
        <v>-0.02</v>
      </c>
      <c r="K14" s="21">
        <f>G14+H14*G14+I14*G14+J14*G14</f>
        <v>656.37</v>
      </c>
      <c r="L14" s="17">
        <f>600/K14</f>
        <v>0.9141185611773847</v>
      </c>
      <c r="M14" s="15">
        <v>0.03</v>
      </c>
      <c r="N14" s="19">
        <f>'ﾚｰﾃｨﾝｸﾞ計算書 (TSF)'!I7</f>
        <v>12</v>
      </c>
      <c r="O14" s="9" t="s">
        <v>3</v>
      </c>
      <c r="P14" s="8">
        <f>'ﾚｰﾃｨﾝｸﾞ計算書 (TSF)'!K7</f>
        <v>47</v>
      </c>
      <c r="Q14" s="9" t="s">
        <v>4</v>
      </c>
      <c r="R14" s="8">
        <f>'ﾚｰﾃｨﾝｸﾞ計算書 (TSF)'!M7</f>
        <v>52</v>
      </c>
      <c r="S14" s="9" t="s">
        <v>5</v>
      </c>
      <c r="T14" s="8">
        <f>(N14-$N$3)*3600+(P14-$P$3)*60+(R14-$R$3)</f>
        <v>9172</v>
      </c>
      <c r="U14" s="6">
        <f>IF(T14&gt;0,T14,0)</f>
        <v>9172</v>
      </c>
      <c r="V14" s="20">
        <f>U14*L14/(1-M14)</f>
        <v>8643.603549607187</v>
      </c>
    </row>
    <row r="15" spans="2:22" ht="13.5">
      <c r="B15" s="10">
        <v>11</v>
      </c>
      <c r="C15" s="14">
        <f>'ﾚｰﾃｨﾝｸﾞ計算書 (TSF)'!C15</f>
        <v>6</v>
      </c>
      <c r="D15" s="22" t="str">
        <f>'ﾚｰﾃｨﾝｸﾞ計算書 (TSF)'!D15</f>
        <v>ひねもす－ＩＶ</v>
      </c>
      <c r="E15" s="30" t="s">
        <v>51</v>
      </c>
      <c r="F15" s="14" t="str">
        <f>'ﾚｰﾃｨﾝｸﾞ計算書 (TSF)'!F15</f>
        <v>J-35s</v>
      </c>
      <c r="G15" s="37">
        <f>'ﾚｰﾃｨﾝｸﾞ計算書 (TSF)'!G15</f>
        <v>643</v>
      </c>
      <c r="H15" s="38">
        <v>0.02</v>
      </c>
      <c r="I15" s="7">
        <v>0</v>
      </c>
      <c r="J15" s="39">
        <v>0</v>
      </c>
      <c r="K15" s="21">
        <f t="shared" si="0"/>
        <v>655.86</v>
      </c>
      <c r="L15" s="17">
        <f t="shared" si="1"/>
        <v>0.9148293843198243</v>
      </c>
      <c r="M15" s="26">
        <v>0.03</v>
      </c>
      <c r="N15" s="19">
        <f>'ﾚｰﾃｨﾝｸﾞ計算書 (TSF)'!I15</f>
        <v>12</v>
      </c>
      <c r="O15" s="9" t="s">
        <v>3</v>
      </c>
      <c r="P15" s="8">
        <f>'ﾚｰﾃｨﾝｸﾞ計算書 (TSF)'!K15</f>
        <v>53</v>
      </c>
      <c r="Q15" s="9" t="s">
        <v>4</v>
      </c>
      <c r="R15" s="8">
        <f>'ﾚｰﾃｨﾝｸﾞ計算書 (TSF)'!M15</f>
        <v>54</v>
      </c>
      <c r="S15" s="9" t="s">
        <v>5</v>
      </c>
      <c r="T15" s="8">
        <f t="shared" si="2"/>
        <v>9534</v>
      </c>
      <c r="U15" s="6">
        <f t="shared" si="3"/>
        <v>9534</v>
      </c>
      <c r="V15" s="20">
        <f t="shared" si="4"/>
        <v>8991.735412479593</v>
      </c>
    </row>
    <row r="16" spans="2:22" ht="13.5">
      <c r="B16" s="75" t="str">
        <f>'ﾚｰﾃｨﾝｸﾞ計算書 (TSF)'!B16</f>
        <v>OCS</v>
      </c>
      <c r="C16" s="43"/>
      <c r="D16" s="61" t="str">
        <f>'ﾚｰﾃｨﾝｸﾞ計算書 (TSF)'!D16</f>
        <v>南風見</v>
      </c>
      <c r="E16" s="42" t="s">
        <v>73</v>
      </c>
      <c r="F16" s="43" t="str">
        <f>'ﾚｰﾃｨﾝｸﾞ計算書 (TSF)'!F16</f>
        <v>yokoyama29</v>
      </c>
      <c r="G16" s="55">
        <f>'ﾚｰﾃｨﾝｸﾞ計算書 (TSF)'!G16</f>
        <v>720</v>
      </c>
      <c r="H16" s="44">
        <v>0.03</v>
      </c>
      <c r="I16" s="45">
        <v>0</v>
      </c>
      <c r="J16" s="46">
        <v>-0.02</v>
      </c>
      <c r="K16" s="56">
        <f>G16+H16*G16+I16*G16+J16*G16</f>
        <v>727.2</v>
      </c>
      <c r="L16" s="57">
        <f>600/K16</f>
        <v>0.8250825082508251</v>
      </c>
      <c r="M16" s="47">
        <v>0</v>
      </c>
      <c r="N16" s="62">
        <f>'ﾚｰﾃｨﾝｸﾞ計算書 (TSF)'!I16</f>
        <v>12</v>
      </c>
      <c r="O16" s="9" t="s">
        <v>3</v>
      </c>
      <c r="P16" s="63">
        <f>'ﾚｰﾃｨﾝｸﾞ計算書 (TSF)'!K16</f>
        <v>57</v>
      </c>
      <c r="Q16" s="9" t="s">
        <v>4</v>
      </c>
      <c r="R16" s="63">
        <f>'ﾚｰﾃｨﾝｸﾞ計算書 (TSF)'!M16</f>
        <v>8</v>
      </c>
      <c r="S16" s="64" t="s">
        <v>5</v>
      </c>
      <c r="T16" s="58">
        <f>(N16-$N$3)*3600+(P16-$P$3)*60+(R16-$R$3)</f>
        <v>9728</v>
      </c>
      <c r="U16" s="59">
        <f>IF(T16&gt;0,T16,0)</f>
        <v>9728</v>
      </c>
      <c r="V16" s="60">
        <f>U16*L16/(1-M16)</f>
        <v>8026.402640264027</v>
      </c>
    </row>
    <row r="17" spans="2:22" ht="13.5">
      <c r="B17" s="10" t="str">
        <f>'ﾚｰﾃｨﾝｸﾞ計算書 (TSF)'!B17</f>
        <v>OCS</v>
      </c>
      <c r="C17" s="14"/>
      <c r="D17" s="22" t="str">
        <f>'ﾚｰﾃｨﾝｸﾞ計算書 (TSF)'!D17</f>
        <v>Only You-ＩＩ</v>
      </c>
      <c r="E17" s="31" t="s">
        <v>50</v>
      </c>
      <c r="F17" s="14" t="str">
        <f>'ﾚｰﾃｨﾝｸﾞ計算書 (TSF)'!F17</f>
        <v>yamaha-30cII sh</v>
      </c>
      <c r="G17" s="37">
        <f>'ﾚｰﾃｨﾝｸﾞ計算書 (TSF)'!G17</f>
        <v>725</v>
      </c>
      <c r="H17" s="38">
        <v>0.04</v>
      </c>
      <c r="I17" s="7">
        <v>0</v>
      </c>
      <c r="J17" s="39">
        <v>-0.02</v>
      </c>
      <c r="K17" s="21">
        <f>G17+H17*G17+I17*G17+J17*G17</f>
        <v>739.5</v>
      </c>
      <c r="L17" s="17">
        <f>600/K17</f>
        <v>0.8113590263691683</v>
      </c>
      <c r="M17" s="15">
        <v>0</v>
      </c>
      <c r="N17" s="19">
        <f>'ﾚｰﾃｨﾝｸﾞ計算書 (TSF)'!I17</f>
        <v>13</v>
      </c>
      <c r="O17" s="9" t="s">
        <v>3</v>
      </c>
      <c r="P17" s="8">
        <f>'ﾚｰﾃｨﾝｸﾞ計算書 (TSF)'!K17</f>
        <v>7</v>
      </c>
      <c r="Q17" s="9" t="s">
        <v>4</v>
      </c>
      <c r="R17" s="8">
        <f>'ﾚｰﾃｨﾝｸﾞ計算書 (TSF)'!M17</f>
        <v>23</v>
      </c>
      <c r="S17" s="9" t="s">
        <v>5</v>
      </c>
      <c r="T17" s="8">
        <f>(N17-$N$3)*3600+(P17-$P$3)*60+(R17-$R$3)</f>
        <v>10343</v>
      </c>
      <c r="U17" s="6">
        <f>IF(T17&gt;0,T17,0)</f>
        <v>10343</v>
      </c>
      <c r="V17" s="20">
        <f>U17*L17/(1-M17)</f>
        <v>8391.886409736308</v>
      </c>
    </row>
    <row r="19" spans="2:22" ht="13.5">
      <c r="B19" s="71" t="s">
        <v>40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</row>
    <row r="20" spans="2:22" ht="13.5">
      <c r="B20" s="71" t="s">
        <v>41</v>
      </c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</row>
    <row r="21" spans="2:22" ht="13.5">
      <c r="B21" s="71" t="s">
        <v>42</v>
      </c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</row>
    <row r="22" spans="2:22" ht="13.5">
      <c r="B22" s="71" t="s">
        <v>43</v>
      </c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</row>
    <row r="37" ht="13.5">
      <c r="E37" s="36"/>
    </row>
  </sheetData>
  <mergeCells count="8">
    <mergeCell ref="B2:F2"/>
    <mergeCell ref="G2:L2"/>
    <mergeCell ref="L3:M3"/>
    <mergeCell ref="N4:S4"/>
    <mergeCell ref="B19:V19"/>
    <mergeCell ref="B20:V20"/>
    <mergeCell ref="B21:V21"/>
    <mergeCell ref="B22:V22"/>
  </mergeCells>
  <printOptions/>
  <pageMargins left="0.34" right="0.2" top="0.24" bottom="0.29" header="0.15" footer="0.19"/>
  <pageSetup blackAndWhite="1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Tetsuya Tomiyama</dc:creator>
  <cp:keywords/>
  <dc:description/>
  <cp:lastModifiedBy>0</cp:lastModifiedBy>
  <cp:lastPrinted>2009-05-06T08:28:39Z</cp:lastPrinted>
  <dcterms:created xsi:type="dcterms:W3CDTF">2000-04-15T08:28:48Z</dcterms:created>
  <dcterms:modified xsi:type="dcterms:W3CDTF">2009-05-06T08:35:19Z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-333593137</vt:i4>
  </property>
  <property fmtid="{D5CDD505-2E9C-101B-9397-08002B2CF9AE}" pid="3" name="_EmailSubject">
    <vt:lpwstr>レーティング</vt:lpwstr>
  </property>
  <property fmtid="{D5CDD505-2E9C-101B-9397-08002B2CF9AE}" pid="4" name="_AuthorEmail">
    <vt:lpwstr>catcompany@marine.nifty.jp</vt:lpwstr>
  </property>
  <property fmtid="{D5CDD505-2E9C-101B-9397-08002B2CF9AE}" pid="5" name="_AuthorEmailDisplayName">
    <vt:lpwstr>cat tomita</vt:lpwstr>
  </property>
  <property fmtid="{D5CDD505-2E9C-101B-9397-08002B2CF9AE}" pid="6" name="_PreviousAdHocReviewCycleID">
    <vt:i4>916094061</vt:i4>
  </property>
  <property fmtid="{D5CDD505-2E9C-101B-9397-08002B2CF9AE}" pid="7" name="_ReviewingToolsShownOnce">
    <vt:lpwstr/>
  </property>
</Properties>
</file>