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3530" windowHeight="7905" activeTab="0"/>
  </bookViews>
  <sheets>
    <sheet name="結果（OYC　Rating2007)" sheetId="1" r:id="rId1"/>
    <sheet name="結果(TSF)" sheetId="2" r:id="rId2"/>
    <sheet name="ﾚｰﾃｨﾝｸﾞ計算書 (TSF)" sheetId="3" r:id="rId3"/>
    <sheet name="レーティング計算書（OYC　Rating2007)" sheetId="4" r:id="rId4"/>
  </sheets>
  <definedNames>
    <definedName name="_xlnm.Print_Area" localSheetId="2">'ﾚｰﾃｨﾝｸﾞ計算書 (TSF)'!$A$1:$R$42</definedName>
    <definedName name="_xlnm.Print_Area" localSheetId="3">'レーティング計算書（OYC　Rating2007)'!$A$1:$V$47</definedName>
    <definedName name="_xlnm.Print_Area" localSheetId="0">'結果（OYC　Rating2007)'!#REF!</definedName>
    <definedName name="_xlnm.Print_Area" localSheetId="1">'結果(TSF)'!$A$1:$R$1</definedName>
    <definedName name="_xlnm.Print_Titles" localSheetId="2">'ﾚｰﾃｨﾝｸﾞ計算書 (TSF)'!$4:$4</definedName>
    <definedName name="_xlnm.Print_Titles" localSheetId="3">'レーティング計算書（OYC　Rating2007)'!$4:$4</definedName>
  </definedNames>
  <calcPr fullCalcOnLoad="1"/>
</workbook>
</file>

<file path=xl/sharedStrings.xml><?xml version="1.0" encoding="utf-8"?>
<sst xmlns="http://schemas.openxmlformats.org/spreadsheetml/2006/main" count="580" uniqueCount="164">
  <si>
    <t>レーティング計算表（CR98:東海ﾉﾝﾚｰﾃｨﾝｸﾞによるOYCｽﾎﾟｰﾂｶｯﾌﾟ）</t>
  </si>
  <si>
    <t>修正時間＝所要時間×TMF</t>
  </si>
  <si>
    <t>ｽﾀｰﾄ時間</t>
  </si>
  <si>
    <t>時</t>
  </si>
  <si>
    <t>分</t>
  </si>
  <si>
    <t>秒</t>
  </si>
  <si>
    <t>修正</t>
  </si>
  <si>
    <t>着順</t>
  </si>
  <si>
    <t>Name</t>
  </si>
  <si>
    <t>艇種</t>
  </si>
  <si>
    <t>ＧＴＡ</t>
  </si>
  <si>
    <t>ＴＭＦ</t>
  </si>
  <si>
    <t>　　　　　　到着時間</t>
  </si>
  <si>
    <t>所要時間</t>
  </si>
  <si>
    <t>修正時間</t>
  </si>
  <si>
    <t>南風見</t>
  </si>
  <si>
    <t>せいりょうパラダイス</t>
  </si>
  <si>
    <t>sp-27ms(solid3p)</t>
  </si>
  <si>
    <t>ＩＳＥ-Ｖ</t>
  </si>
  <si>
    <t>yamaha-31s LTD</t>
  </si>
  <si>
    <t>零-ＩＩＩ</t>
  </si>
  <si>
    <t>ぐらんめいる</t>
  </si>
  <si>
    <t>st-27 P:B</t>
  </si>
  <si>
    <t>ＢＡＲＩＨＡＩ</t>
  </si>
  <si>
    <t>watanabe-33(solid3p)</t>
  </si>
  <si>
    <t>QUERIDA-０</t>
  </si>
  <si>
    <t>yamaha-31s</t>
  </si>
  <si>
    <t>J-BLOW</t>
  </si>
  <si>
    <t>swing-28 P:B</t>
  </si>
  <si>
    <t>Only You-ＩＩ</t>
  </si>
  <si>
    <t>yamaha-30cII sh</t>
  </si>
  <si>
    <t>ひねもす－ＩＶ</t>
  </si>
  <si>
    <t>J-35s</t>
  </si>
  <si>
    <t>QUERIDA-ＩＶ</t>
  </si>
  <si>
    <t>fre-31</t>
  </si>
  <si>
    <t>エートス</t>
  </si>
  <si>
    <t>cat-30(solid2p)</t>
  </si>
  <si>
    <t>MYMY</t>
  </si>
  <si>
    <t>yamaha-26c(solid2p)</t>
  </si>
  <si>
    <t>ＣＡＲＥＳＳ-ＩＩ</t>
  </si>
  <si>
    <t>ESPERANZA-ＩＶ</t>
  </si>
  <si>
    <t>dp-33c(solid3p)</t>
  </si>
  <si>
    <t>雲-ＩＩ</t>
  </si>
  <si>
    <t>dp-26(solid2p)</t>
  </si>
  <si>
    <t>ZIC　ZAC-ＩＩ</t>
  </si>
  <si>
    <t>yokoyama-30 P:B</t>
  </si>
  <si>
    <t>ＳＨＡＣＨＩ-ＩＩ</t>
  </si>
  <si>
    <t>canal-30(solid3p)</t>
  </si>
  <si>
    <t>フォルテ</t>
  </si>
  <si>
    <t>yokoyama-30sr P:B</t>
  </si>
  <si>
    <t>LUNA-IV</t>
  </si>
  <si>
    <t>scotch-30(solid3p)</t>
  </si>
  <si>
    <t>HIBISCUS-III</t>
  </si>
  <si>
    <t>swing-34</t>
  </si>
  <si>
    <t>白砂-V</t>
  </si>
  <si>
    <t>アルバトロス</t>
  </si>
  <si>
    <t>GOOD　ＴＩＭＩＮＧ-III</t>
  </si>
  <si>
    <t>pionior-9(solid3p)P:B</t>
  </si>
  <si>
    <t>パーバート</t>
  </si>
  <si>
    <t>tak-29(runner) P:B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</si>
  <si>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</si>
  <si>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</si>
  <si>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</si>
  <si>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</si>
  <si>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</si>
  <si>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</si>
  <si>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</si>
  <si>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</si>
  <si>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</si>
  <si>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SATA III</t>
  </si>
  <si>
    <t>joylack26 P:B</t>
  </si>
  <si>
    <t>修正時間＝所要時間×TMF／（１－ＯＳＣ）</t>
  </si>
  <si>
    <t>arica27</t>
  </si>
  <si>
    <t>時</t>
  </si>
  <si>
    <t>分</t>
  </si>
  <si>
    <t>秒</t>
  </si>
  <si>
    <t>はやぶさ</t>
  </si>
  <si>
    <t>swing-28 P:B</t>
  </si>
  <si>
    <t>CooCooSmile</t>
  </si>
  <si>
    <t>Dehler34</t>
  </si>
  <si>
    <t>Sail.No</t>
  </si>
  <si>
    <t>855</t>
  </si>
  <si>
    <t>3749</t>
  </si>
  <si>
    <t>4067</t>
  </si>
  <si>
    <t>1993</t>
  </si>
  <si>
    <t>1010</t>
  </si>
  <si>
    <t>2835</t>
  </si>
  <si>
    <t>Q-0</t>
  </si>
  <si>
    <t>3147</t>
  </si>
  <si>
    <t>2321</t>
  </si>
  <si>
    <t>3602</t>
  </si>
  <si>
    <t>3568</t>
  </si>
  <si>
    <t>4983</t>
  </si>
  <si>
    <t>0210</t>
  </si>
  <si>
    <t>777</t>
  </si>
  <si>
    <t>881</t>
  </si>
  <si>
    <t>1515</t>
  </si>
  <si>
    <t>1859</t>
  </si>
  <si>
    <t>3256</t>
  </si>
  <si>
    <t>4167</t>
  </si>
  <si>
    <t>Sail.No</t>
  </si>
  <si>
    <t>855</t>
  </si>
  <si>
    <t>3749</t>
  </si>
  <si>
    <t>4067</t>
  </si>
  <si>
    <t>1993</t>
  </si>
  <si>
    <t>1010</t>
  </si>
  <si>
    <t>2835</t>
  </si>
  <si>
    <t>Q-0</t>
  </si>
  <si>
    <t>3147</t>
  </si>
  <si>
    <t>2321</t>
  </si>
  <si>
    <t>3602</t>
  </si>
  <si>
    <t>3568</t>
  </si>
  <si>
    <t>4983</t>
  </si>
  <si>
    <t>0210</t>
  </si>
  <si>
    <t>777</t>
  </si>
  <si>
    <t>881</t>
  </si>
  <si>
    <t>1515</t>
  </si>
  <si>
    <t>1859</t>
  </si>
  <si>
    <t>3256</t>
  </si>
  <si>
    <t>4167</t>
  </si>
  <si>
    <t>6060</t>
  </si>
  <si>
    <t>2762</t>
  </si>
  <si>
    <t>2092</t>
  </si>
  <si>
    <t>yamaha-26c(solid2p)</t>
  </si>
  <si>
    <t>波光</t>
  </si>
  <si>
    <t>yokoyama29</t>
  </si>
  <si>
    <t>Frendship32α</t>
  </si>
  <si>
    <t>6160</t>
  </si>
  <si>
    <t>seam31II</t>
  </si>
  <si>
    <t>風の如く</t>
  </si>
  <si>
    <t>SEA HOURSE</t>
  </si>
  <si>
    <t>Yamaha31ex</t>
  </si>
  <si>
    <t>250</t>
  </si>
  <si>
    <t>1987</t>
  </si>
  <si>
    <t>2762</t>
  </si>
  <si>
    <t>6060</t>
  </si>
  <si>
    <t>SCOTCH TIME</t>
  </si>
  <si>
    <t>ＭＩＳＴＲＡＬ４</t>
  </si>
  <si>
    <t>美州</t>
  </si>
  <si>
    <t>1987</t>
  </si>
  <si>
    <t>nis-30(sold3p)</t>
  </si>
  <si>
    <t>3903</t>
  </si>
  <si>
    <t>レーティング計算表(OYC　Rating2007）</t>
  </si>
  <si>
    <t>K,DoragonⅡ</t>
  </si>
  <si>
    <t>4135</t>
  </si>
  <si>
    <t>Feeling286</t>
  </si>
  <si>
    <t>ファルコン</t>
  </si>
  <si>
    <t>Jannu　Selection37</t>
  </si>
  <si>
    <t>志摩</t>
  </si>
  <si>
    <t>Arpege30</t>
  </si>
  <si>
    <t>秒</t>
  </si>
  <si>
    <t>yokoyama29</t>
  </si>
  <si>
    <t>ＭＩＳＴＲＡＬ４</t>
  </si>
  <si>
    <t>Frendship32α</t>
  </si>
  <si>
    <t>CooCooSmile</t>
  </si>
  <si>
    <t>Dehler34</t>
  </si>
  <si>
    <t>yamaha30sⅡ</t>
  </si>
  <si>
    <t>yamaha30sⅡ</t>
  </si>
  <si>
    <t>SATA III</t>
  </si>
  <si>
    <t>joylack26 P:B</t>
  </si>
  <si>
    <t>DNS</t>
  </si>
  <si>
    <t>９月ポイントレース結果（CR98:東海ﾉﾝﾚｰﾃｨﾝｸﾞによるOYCｽﾎﾟｰﾂｶｯﾌﾟ）</t>
  </si>
  <si>
    <t>９月ポイントレース結果(OYC　Rating2007）</t>
  </si>
  <si>
    <t>ZIC　ZAC-ＩＩ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</si>
</sst>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9" fontId="0" fillId="2" borderId="8" xfId="0" applyNumberFormat="1" applyFill="1" applyBorder="1" applyAlignment="1">
      <alignment/>
    </xf>
    <xf numFmtId="9" fontId="0" fillId="2" borderId="9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7" fontId="0" fillId="0" borderId="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9" fontId="0" fillId="2" borderId="16" xfId="0" applyNumberFormat="1" applyFill="1" applyBorder="1" applyAlignment="1">
      <alignment/>
    </xf>
    <xf numFmtId="0" fontId="0" fillId="0" borderId="11" xfId="0" applyBorder="1" applyAlignment="1">
      <alignment/>
    </xf>
    <xf numFmtId="177" fontId="0" fillId="0" borderId="14" xfId="0" applyNumberFormat="1" applyBorder="1" applyAlignment="1">
      <alignment/>
    </xf>
    <xf numFmtId="0" fontId="0" fillId="2" borderId="14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2" borderId="13" xfId="0" applyFill="1" applyBorder="1" applyAlignment="1">
      <alignment/>
    </xf>
    <xf numFmtId="177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3" borderId="0" xfId="0" applyNumberForma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6" fontId="0" fillId="0" borderId="22" xfId="0" applyNumberFormat="1" applyBorder="1" applyAlignment="1">
      <alignment/>
    </xf>
    <xf numFmtId="9" fontId="0" fillId="0" borderId="25" xfId="0" applyNumberFormat="1" applyBorder="1" applyAlignment="1">
      <alignment/>
    </xf>
    <xf numFmtId="177" fontId="0" fillId="0" borderId="24" xfId="0" applyNumberFormat="1" applyBorder="1" applyAlignment="1">
      <alignment/>
    </xf>
    <xf numFmtId="176" fontId="0" fillId="0" borderId="23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2" xfId="0" applyNumberFormat="1" applyBorder="1" applyAlignment="1">
      <alignment/>
    </xf>
    <xf numFmtId="0" fontId="0" fillId="2" borderId="21" xfId="0" applyFill="1" applyBorder="1" applyAlignment="1">
      <alignment/>
    </xf>
    <xf numFmtId="0" fontId="0" fillId="0" borderId="26" xfId="0" applyBorder="1" applyAlignment="1">
      <alignment/>
    </xf>
    <xf numFmtId="177" fontId="0" fillId="0" borderId="21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4" borderId="21" xfId="0" applyFill="1" applyBorder="1" applyAlignment="1">
      <alignment/>
    </xf>
    <xf numFmtId="9" fontId="0" fillId="5" borderId="1" xfId="0" applyNumberFormat="1" applyFill="1" applyBorder="1" applyAlignment="1">
      <alignment/>
    </xf>
    <xf numFmtId="9" fontId="0" fillId="5" borderId="4" xfId="0" applyNumberFormat="1" applyFill="1" applyBorder="1" applyAlignment="1">
      <alignment/>
    </xf>
    <xf numFmtId="9" fontId="0" fillId="5" borderId="23" xfId="0" applyNumberFormat="1" applyFill="1" applyBorder="1" applyAlignment="1">
      <alignment/>
    </xf>
    <xf numFmtId="9" fontId="0" fillId="2" borderId="12" xfId="0" applyNumberFormat="1" applyFill="1" applyBorder="1" applyAlignment="1">
      <alignment/>
    </xf>
    <xf numFmtId="9" fontId="0" fillId="2" borderId="11" xfId="0" applyNumberFormat="1" applyFill="1" applyBorder="1" applyAlignment="1">
      <alignment/>
    </xf>
    <xf numFmtId="9" fontId="0" fillId="2" borderId="22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7" xfId="0" applyBorder="1" applyAlignment="1">
      <alignment/>
    </xf>
    <xf numFmtId="49" fontId="0" fillId="0" borderId="0" xfId="0" applyNumberFormat="1" applyBorder="1" applyAlignment="1">
      <alignment/>
    </xf>
    <xf numFmtId="178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178" fontId="0" fillId="0" borderId="29" xfId="0" applyNumberFormat="1" applyBorder="1" applyAlignment="1">
      <alignment/>
    </xf>
    <xf numFmtId="9" fontId="0" fillId="5" borderId="28" xfId="0" applyNumberFormat="1" applyFill="1" applyBorder="1" applyAlignment="1">
      <alignment/>
    </xf>
    <xf numFmtId="9" fontId="0" fillId="0" borderId="28" xfId="0" applyNumberFormat="1" applyBorder="1" applyAlignment="1">
      <alignment/>
    </xf>
    <xf numFmtId="9" fontId="0" fillId="2" borderId="29" xfId="0" applyNumberFormat="1" applyFill="1" applyBorder="1" applyAlignment="1">
      <alignment/>
    </xf>
    <xf numFmtId="9" fontId="0" fillId="2" borderId="30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4" borderId="5" xfId="0" applyFill="1" applyBorder="1" applyAlignment="1">
      <alignment/>
    </xf>
    <xf numFmtId="9" fontId="0" fillId="5" borderId="6" xfId="0" applyNumberFormat="1" applyFill="1" applyBorder="1" applyAlignment="1">
      <alignment/>
    </xf>
    <xf numFmtId="9" fontId="0" fillId="0" borderId="6" xfId="0" applyNumberFormat="1" applyBorder="1" applyAlignment="1">
      <alignment/>
    </xf>
    <xf numFmtId="9" fontId="0" fillId="2" borderId="10" xfId="0" applyNumberFormat="1" applyFill="1" applyBorder="1" applyAlignment="1">
      <alignment/>
    </xf>
    <xf numFmtId="178" fontId="0" fillId="0" borderId="19" xfId="0" applyNumberFormat="1" applyBorder="1" applyAlignment="1">
      <alignment/>
    </xf>
    <xf numFmtId="9" fontId="0" fillId="2" borderId="32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3" xfId="0" applyNumberFormat="1" applyBorder="1" applyAlignment="1">
      <alignment horizontal="center"/>
    </xf>
    <xf numFmtId="177" fontId="0" fillId="0" borderId="34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33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>
      <c r="B2" s="94" t="s">
        <v>162</v>
      </c>
      <c r="C2" s="94"/>
      <c r="D2" s="94"/>
      <c r="E2" s="94"/>
      <c r="F2" s="94"/>
      <c r="G2" s="95" t="s">
        <v>71</v>
      </c>
      <c r="H2" s="95"/>
      <c r="I2" s="95"/>
      <c r="J2" s="95"/>
      <c r="K2" s="95"/>
      <c r="L2" s="95"/>
    </row>
    <row r="3" spans="12:19" ht="14.25" thickBot="1">
      <c r="L3" s="96" t="s">
        <v>2</v>
      </c>
      <c r="M3" s="96"/>
      <c r="N3" s="4">
        <v>10</v>
      </c>
      <c r="O3" s="5" t="s">
        <v>3</v>
      </c>
      <c r="P3" s="2">
        <v>0</v>
      </c>
      <c r="Q3" s="5" t="s">
        <v>4</v>
      </c>
      <c r="R3" s="2">
        <v>0</v>
      </c>
      <c r="S3" s="5" t="s">
        <v>5</v>
      </c>
    </row>
    <row r="4" spans="2:22" ht="14.25" thickBot="1">
      <c r="B4" s="16" t="s">
        <v>6</v>
      </c>
      <c r="C4" s="87" t="s">
        <v>7</v>
      </c>
      <c r="D4" s="16" t="s">
        <v>8</v>
      </c>
      <c r="E4" s="50" t="s">
        <v>80</v>
      </c>
      <c r="F4" s="87" t="s">
        <v>9</v>
      </c>
      <c r="G4" s="88" t="s">
        <v>10</v>
      </c>
      <c r="H4" s="89" t="s">
        <v>60</v>
      </c>
      <c r="I4" s="90" t="s">
        <v>61</v>
      </c>
      <c r="J4" s="91" t="s">
        <v>62</v>
      </c>
      <c r="K4" s="92" t="s">
        <v>63</v>
      </c>
      <c r="L4" s="22" t="s">
        <v>11</v>
      </c>
      <c r="M4" s="93" t="s">
        <v>64</v>
      </c>
      <c r="N4" s="97" t="s">
        <v>12</v>
      </c>
      <c r="O4" s="98"/>
      <c r="P4" s="98"/>
      <c r="Q4" s="98"/>
      <c r="R4" s="98"/>
      <c r="S4" s="99"/>
      <c r="T4" s="18" t="s">
        <v>13</v>
      </c>
      <c r="U4" s="17" t="s">
        <v>13</v>
      </c>
      <c r="V4" s="25" t="s">
        <v>14</v>
      </c>
    </row>
    <row r="5" spans="2:22" ht="13.5">
      <c r="B5" s="10">
        <v>1</v>
      </c>
      <c r="C5" s="19">
        <v>5</v>
      </c>
      <c r="D5" s="31" t="s">
        <v>15</v>
      </c>
      <c r="E5" s="43" t="s">
        <v>132</v>
      </c>
      <c r="F5" s="19" t="s">
        <v>151</v>
      </c>
      <c r="G5" s="66">
        <v>720</v>
      </c>
      <c r="H5" s="68">
        <v>0.03</v>
      </c>
      <c r="I5" s="7">
        <v>0</v>
      </c>
      <c r="J5" s="71">
        <v>-0.02</v>
      </c>
      <c r="K5" s="30">
        <v>727.2</v>
      </c>
      <c r="L5" s="24">
        <v>0.8250825082508251</v>
      </c>
      <c r="M5" s="21">
        <v>0</v>
      </c>
      <c r="N5" s="27">
        <v>11</v>
      </c>
      <c r="O5" s="9" t="s">
        <v>3</v>
      </c>
      <c r="P5" s="8">
        <v>58</v>
      </c>
      <c r="Q5" s="9" t="s">
        <v>4</v>
      </c>
      <c r="R5" s="8">
        <v>29</v>
      </c>
      <c r="S5" s="9" t="s">
        <v>5</v>
      </c>
      <c r="T5" s="8">
        <v>7109</v>
      </c>
      <c r="U5" s="6">
        <v>7109</v>
      </c>
      <c r="V5" s="28">
        <v>5865.511551155116</v>
      </c>
    </row>
    <row r="6" spans="2:22" ht="13.5">
      <c r="B6" s="10">
        <v>2</v>
      </c>
      <c r="C6" s="36">
        <v>1</v>
      </c>
      <c r="D6" s="31" t="s">
        <v>33</v>
      </c>
      <c r="E6" s="43" t="s">
        <v>93</v>
      </c>
      <c r="F6" s="19" t="s">
        <v>34</v>
      </c>
      <c r="G6" s="66">
        <v>663</v>
      </c>
      <c r="H6" s="68">
        <v>0.01</v>
      </c>
      <c r="I6" s="7">
        <v>0</v>
      </c>
      <c r="J6" s="71">
        <v>-0.02</v>
      </c>
      <c r="K6" s="30">
        <v>656.37</v>
      </c>
      <c r="L6" s="24">
        <v>0.9141185611773847</v>
      </c>
      <c r="M6" s="21">
        <v>0.03</v>
      </c>
      <c r="N6" s="27">
        <v>11</v>
      </c>
      <c r="O6" s="9" t="s">
        <v>3</v>
      </c>
      <c r="P6" s="8">
        <v>45</v>
      </c>
      <c r="Q6" s="9" t="s">
        <v>4</v>
      </c>
      <c r="R6" s="8">
        <v>16</v>
      </c>
      <c r="S6" s="9" t="s">
        <v>5</v>
      </c>
      <c r="T6" s="8">
        <v>6316</v>
      </c>
      <c r="U6" s="6">
        <v>6316</v>
      </c>
      <c r="V6" s="28">
        <v>5952.136940614806</v>
      </c>
    </row>
    <row r="7" spans="2:22" ht="13.5">
      <c r="B7" s="10">
        <v>3</v>
      </c>
      <c r="C7" s="36">
        <v>3</v>
      </c>
      <c r="D7" s="31" t="s">
        <v>48</v>
      </c>
      <c r="E7" s="43" t="s">
        <v>99</v>
      </c>
      <c r="F7" s="19" t="s">
        <v>49</v>
      </c>
      <c r="G7" s="66">
        <v>677</v>
      </c>
      <c r="H7" s="68">
        <v>0.03</v>
      </c>
      <c r="I7" s="7">
        <v>0</v>
      </c>
      <c r="J7" s="71">
        <v>-0.02</v>
      </c>
      <c r="K7" s="30">
        <v>683.77</v>
      </c>
      <c r="L7" s="24">
        <v>0.8774880442253975</v>
      </c>
      <c r="M7" s="21">
        <v>0.03</v>
      </c>
      <c r="N7" s="27">
        <v>11</v>
      </c>
      <c r="O7" s="9" t="s">
        <v>3</v>
      </c>
      <c r="P7" s="8">
        <v>50</v>
      </c>
      <c r="Q7" s="9" t="s">
        <v>4</v>
      </c>
      <c r="R7" s="8">
        <v>51</v>
      </c>
      <c r="S7" s="9" t="s">
        <v>5</v>
      </c>
      <c r="T7" s="8">
        <v>6651</v>
      </c>
      <c r="U7" s="6">
        <v>6651</v>
      </c>
      <c r="V7" s="28">
        <v>6016.673177467133</v>
      </c>
    </row>
    <row r="8" spans="2:22" ht="13.5">
      <c r="B8" s="10">
        <v>4</v>
      </c>
      <c r="C8" s="36">
        <v>6</v>
      </c>
      <c r="D8" s="31" t="s">
        <v>54</v>
      </c>
      <c r="E8" s="43" t="s">
        <v>141</v>
      </c>
      <c r="F8" s="19" t="s">
        <v>153</v>
      </c>
      <c r="G8" s="66">
        <v>708</v>
      </c>
      <c r="H8" s="68">
        <v>0.03</v>
      </c>
      <c r="I8" s="7">
        <v>0</v>
      </c>
      <c r="J8" s="71">
        <v>0</v>
      </c>
      <c r="K8" s="30">
        <v>729.24</v>
      </c>
      <c r="L8" s="24">
        <v>0.8227743952608195</v>
      </c>
      <c r="M8" s="21">
        <v>0</v>
      </c>
      <c r="N8" s="27">
        <v>12</v>
      </c>
      <c r="O8" s="9" t="s">
        <v>3</v>
      </c>
      <c r="P8" s="8">
        <v>2</v>
      </c>
      <c r="Q8" s="9" t="s">
        <v>4</v>
      </c>
      <c r="R8" s="8">
        <v>10</v>
      </c>
      <c r="S8" s="9" t="s">
        <v>5</v>
      </c>
      <c r="T8" s="8">
        <v>7330</v>
      </c>
      <c r="U8" s="6">
        <v>7330</v>
      </c>
      <c r="V8" s="28">
        <v>6030.936317261807</v>
      </c>
    </row>
    <row r="9" spans="2:22" ht="13.5">
      <c r="B9" s="10">
        <v>5</v>
      </c>
      <c r="C9" s="36">
        <v>2</v>
      </c>
      <c r="D9" s="31" t="s">
        <v>52</v>
      </c>
      <c r="E9" s="43" t="s">
        <v>134</v>
      </c>
      <c r="F9" s="19" t="s">
        <v>53</v>
      </c>
      <c r="G9" s="66">
        <v>658</v>
      </c>
      <c r="H9" s="68">
        <v>0.03</v>
      </c>
      <c r="I9" s="7">
        <v>0</v>
      </c>
      <c r="J9" s="71">
        <v>-0.02</v>
      </c>
      <c r="K9" s="30">
        <v>664.58</v>
      </c>
      <c r="L9" s="24">
        <v>0.9028258448945198</v>
      </c>
      <c r="M9" s="21">
        <v>0.03</v>
      </c>
      <c r="N9" s="27">
        <v>11</v>
      </c>
      <c r="O9" s="9" t="s">
        <v>3</v>
      </c>
      <c r="P9" s="8">
        <v>50</v>
      </c>
      <c r="Q9" s="9" t="s">
        <v>4</v>
      </c>
      <c r="R9" s="8">
        <v>5</v>
      </c>
      <c r="S9" s="9" t="s">
        <v>5</v>
      </c>
      <c r="T9" s="8">
        <v>6605</v>
      </c>
      <c r="U9" s="6">
        <v>6605</v>
      </c>
      <c r="V9" s="28">
        <v>6147.592479926086</v>
      </c>
    </row>
    <row r="10" spans="2:22" ht="13.5">
      <c r="B10" s="10">
        <v>6</v>
      </c>
      <c r="C10" s="36">
        <v>4</v>
      </c>
      <c r="D10" s="31" t="s">
        <v>152</v>
      </c>
      <c r="E10" s="43" t="s">
        <v>89</v>
      </c>
      <c r="F10" s="19" t="s">
        <v>26</v>
      </c>
      <c r="G10" s="66">
        <v>677</v>
      </c>
      <c r="H10" s="68">
        <v>0.02</v>
      </c>
      <c r="I10" s="7">
        <v>0</v>
      </c>
      <c r="J10" s="71">
        <v>-0.02</v>
      </c>
      <c r="K10" s="30">
        <v>677</v>
      </c>
      <c r="L10" s="24">
        <v>0.8862629246676514</v>
      </c>
      <c r="M10" s="21">
        <v>0.03</v>
      </c>
      <c r="N10" s="27">
        <v>11</v>
      </c>
      <c r="O10" s="9" t="s">
        <v>3</v>
      </c>
      <c r="P10" s="8">
        <v>54</v>
      </c>
      <c r="Q10" s="9" t="s">
        <v>4</v>
      </c>
      <c r="R10" s="8">
        <v>23</v>
      </c>
      <c r="S10" s="9" t="s">
        <v>5</v>
      </c>
      <c r="T10" s="8">
        <v>6863</v>
      </c>
      <c r="U10" s="6">
        <v>6863</v>
      </c>
      <c r="V10" s="28">
        <v>6270.538610303188</v>
      </c>
    </row>
    <row r="11" spans="2:22" ht="13.5">
      <c r="B11" s="10">
        <v>7</v>
      </c>
      <c r="C11" s="36">
        <v>8</v>
      </c>
      <c r="D11" s="31" t="s">
        <v>27</v>
      </c>
      <c r="E11" s="43" t="s">
        <v>90</v>
      </c>
      <c r="F11" s="19" t="s">
        <v>28</v>
      </c>
      <c r="G11" s="66">
        <v>710</v>
      </c>
      <c r="H11" s="68">
        <v>0.03</v>
      </c>
      <c r="I11" s="7">
        <v>0</v>
      </c>
      <c r="J11" s="71">
        <v>0</v>
      </c>
      <c r="K11" s="30">
        <v>731.3</v>
      </c>
      <c r="L11" s="24">
        <v>0.8204567209079722</v>
      </c>
      <c r="M11" s="21">
        <v>0</v>
      </c>
      <c r="N11" s="27">
        <v>12</v>
      </c>
      <c r="O11" s="9" t="s">
        <v>3</v>
      </c>
      <c r="P11" s="8">
        <v>11</v>
      </c>
      <c r="Q11" s="9" t="s">
        <v>4</v>
      </c>
      <c r="R11" s="8">
        <v>59</v>
      </c>
      <c r="S11" s="9" t="s">
        <v>5</v>
      </c>
      <c r="T11" s="8">
        <v>7919</v>
      </c>
      <c r="U11" s="6">
        <v>7919</v>
      </c>
      <c r="V11" s="28">
        <v>6497.196772870232</v>
      </c>
    </row>
    <row r="12" spans="2:22" ht="13.5">
      <c r="B12" s="10">
        <v>8</v>
      </c>
      <c r="C12" s="36">
        <v>7</v>
      </c>
      <c r="D12" s="31" t="s">
        <v>58</v>
      </c>
      <c r="E12" s="43"/>
      <c r="F12" s="19" t="s">
        <v>59</v>
      </c>
      <c r="G12" s="66">
        <v>710</v>
      </c>
      <c r="H12" s="68">
        <v>0.04</v>
      </c>
      <c r="I12" s="7">
        <v>0</v>
      </c>
      <c r="J12" s="71">
        <v>0</v>
      </c>
      <c r="K12" s="30">
        <v>738.4</v>
      </c>
      <c r="L12" s="24">
        <v>0.8125677139761647</v>
      </c>
      <c r="M12" s="21">
        <v>0.03</v>
      </c>
      <c r="N12" s="27">
        <v>12</v>
      </c>
      <c r="O12" s="9" t="s">
        <v>3</v>
      </c>
      <c r="P12" s="8">
        <v>9</v>
      </c>
      <c r="Q12" s="9" t="s">
        <v>4</v>
      </c>
      <c r="R12" s="8">
        <v>47</v>
      </c>
      <c r="S12" s="9" t="s">
        <v>5</v>
      </c>
      <c r="T12" s="8">
        <v>7787</v>
      </c>
      <c r="U12" s="6">
        <v>7787</v>
      </c>
      <c r="V12" s="28">
        <v>6523.159576012778</v>
      </c>
    </row>
    <row r="13" spans="2:22" ht="13.5">
      <c r="B13" s="10">
        <v>10</v>
      </c>
      <c r="C13" s="36">
        <v>11</v>
      </c>
      <c r="D13" s="31" t="s">
        <v>158</v>
      </c>
      <c r="E13" s="43" t="s">
        <v>88</v>
      </c>
      <c r="F13" s="19" t="s">
        <v>159</v>
      </c>
      <c r="G13" s="66">
        <v>740</v>
      </c>
      <c r="H13" s="68">
        <v>0.03</v>
      </c>
      <c r="I13" s="7">
        <v>0</v>
      </c>
      <c r="J13" s="71">
        <v>0</v>
      </c>
      <c r="K13" s="30">
        <v>762.2</v>
      </c>
      <c r="L13" s="24">
        <v>0.7871949619522435</v>
      </c>
      <c r="M13" s="21">
        <v>0</v>
      </c>
      <c r="N13" s="27">
        <v>12</v>
      </c>
      <c r="O13" s="9" t="s">
        <v>3</v>
      </c>
      <c r="P13" s="8">
        <v>27</v>
      </c>
      <c r="Q13" s="9" t="s">
        <v>4</v>
      </c>
      <c r="R13" s="8">
        <v>24</v>
      </c>
      <c r="S13" s="9" t="s">
        <v>5</v>
      </c>
      <c r="T13" s="8">
        <v>8844</v>
      </c>
      <c r="U13" s="6">
        <v>8844</v>
      </c>
      <c r="V13" s="28">
        <v>6961.9522435056415</v>
      </c>
    </row>
    <row r="14" spans="2:22" ht="13.5">
      <c r="B14" s="10">
        <v>11</v>
      </c>
      <c r="C14" s="36">
        <v>9</v>
      </c>
      <c r="D14" s="31" t="s">
        <v>163</v>
      </c>
      <c r="E14" s="43" t="s">
        <v>98</v>
      </c>
      <c r="F14" s="19" t="s">
        <v>45</v>
      </c>
      <c r="G14" s="66">
        <v>695</v>
      </c>
      <c r="H14" s="68">
        <v>0.04</v>
      </c>
      <c r="I14" s="7">
        <v>0</v>
      </c>
      <c r="J14" s="71">
        <v>-0.02</v>
      </c>
      <c r="K14" s="30">
        <v>708.9</v>
      </c>
      <c r="L14" s="24">
        <v>0.8463817181548878</v>
      </c>
      <c r="M14" s="21">
        <v>0.03</v>
      </c>
      <c r="N14" s="27">
        <v>12</v>
      </c>
      <c r="O14" s="9" t="s">
        <v>3</v>
      </c>
      <c r="P14" s="8">
        <v>16</v>
      </c>
      <c r="Q14" s="9" t="s">
        <v>4</v>
      </c>
      <c r="R14" s="8">
        <v>51</v>
      </c>
      <c r="S14" s="9" t="s">
        <v>5</v>
      </c>
      <c r="T14" s="8">
        <v>8211</v>
      </c>
      <c r="U14" s="6">
        <v>8211</v>
      </c>
      <c r="V14" s="28">
        <v>7164.577616257509</v>
      </c>
    </row>
    <row r="15" spans="2:22" ht="13.5">
      <c r="B15" s="10">
        <v>9</v>
      </c>
      <c r="C15" s="36">
        <v>10</v>
      </c>
      <c r="D15" s="31" t="s">
        <v>55</v>
      </c>
      <c r="E15" s="43"/>
      <c r="F15" s="19" t="s">
        <v>156</v>
      </c>
      <c r="G15" s="66">
        <v>708</v>
      </c>
      <c r="H15" s="68">
        <v>0.03</v>
      </c>
      <c r="I15" s="7">
        <v>0</v>
      </c>
      <c r="J15" s="71">
        <v>-0.02</v>
      </c>
      <c r="K15" s="30">
        <v>715</v>
      </c>
      <c r="L15" s="24">
        <v>0.8390669575432119</v>
      </c>
      <c r="M15" s="21">
        <v>0</v>
      </c>
      <c r="N15" s="27">
        <v>12</v>
      </c>
      <c r="O15" s="9" t="s">
        <v>3</v>
      </c>
      <c r="P15" s="8">
        <v>23</v>
      </c>
      <c r="Q15" s="9" t="s">
        <v>4</v>
      </c>
      <c r="R15" s="8">
        <v>58</v>
      </c>
      <c r="S15" s="9" t="s">
        <v>5</v>
      </c>
      <c r="T15" s="8">
        <v>8638</v>
      </c>
      <c r="U15" s="6">
        <v>8638</v>
      </c>
      <c r="V15" s="28">
        <v>7248</v>
      </c>
    </row>
    <row r="16" spans="2:22" ht="13.5">
      <c r="B16" s="36" t="s">
        <v>160</v>
      </c>
      <c r="C16" s="36" t="s">
        <v>160</v>
      </c>
      <c r="D16" s="31" t="s">
        <v>154</v>
      </c>
      <c r="E16" s="43" t="s">
        <v>135</v>
      </c>
      <c r="F16" s="19" t="s">
        <v>155</v>
      </c>
      <c r="G16" s="66">
        <v>678</v>
      </c>
      <c r="H16" s="68">
        <v>0.03</v>
      </c>
      <c r="I16" s="7">
        <v>0</v>
      </c>
      <c r="J16" s="71">
        <v>-0.02</v>
      </c>
      <c r="K16" s="30">
        <v>684.78</v>
      </c>
      <c r="L16" s="24">
        <v>0.8761938140716725</v>
      </c>
      <c r="M16" s="21">
        <v>0</v>
      </c>
      <c r="N16" s="27">
        <v>0</v>
      </c>
      <c r="O16" s="9" t="s">
        <v>3</v>
      </c>
      <c r="P16" s="8">
        <v>0</v>
      </c>
      <c r="Q16" s="9" t="s">
        <v>4</v>
      </c>
      <c r="R16" s="8">
        <v>0</v>
      </c>
      <c r="S16" s="9" t="s">
        <v>5</v>
      </c>
      <c r="T16" s="8">
        <v>-36000</v>
      </c>
      <c r="U16" s="6">
        <v>0</v>
      </c>
      <c r="V16" s="28">
        <v>0</v>
      </c>
    </row>
    <row r="18" spans="2:22" ht="13.5">
      <c r="B18" s="100" t="s">
        <v>65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</row>
    <row r="19" spans="2:22" ht="13.5">
      <c r="B19" s="100" t="s">
        <v>66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2:22" ht="13.5">
      <c r="B20" s="100" t="s">
        <v>67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</row>
    <row r="21" spans="2:22" ht="13.5">
      <c r="B21" s="100" t="s">
        <v>68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</sheetData>
  <mergeCells count="8">
    <mergeCell ref="B18:V18"/>
    <mergeCell ref="B19:V19"/>
    <mergeCell ref="B20:V20"/>
    <mergeCell ref="B21:V21"/>
    <mergeCell ref="B2:F2"/>
    <mergeCell ref="G2:L2"/>
    <mergeCell ref="L3:M3"/>
    <mergeCell ref="N4:S4"/>
  </mergeCells>
  <printOptions/>
  <pageMargins left="0.34" right="0.2" top="0.24" bottom="0.29" header="0.15" footer="0.19"/>
  <pageSetup blackAndWhite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7" max="17" width="9.00390625" style="2" customWidth="1"/>
    <col min="18" max="18" width="2.50390625" style="0" customWidth="1"/>
  </cols>
  <sheetData>
    <row r="2" spans="2:12" ht="17.25">
      <c r="B2" s="94" t="s">
        <v>161</v>
      </c>
      <c r="C2" s="94"/>
      <c r="D2" s="94"/>
      <c r="E2" s="94"/>
      <c r="F2" s="94"/>
      <c r="G2" s="94"/>
      <c r="H2" s="94"/>
      <c r="I2" s="94"/>
      <c r="J2" s="94"/>
      <c r="K2" s="94"/>
      <c r="L2" s="32"/>
    </row>
    <row r="3" spans="2:14" ht="14.25" thickBot="1">
      <c r="B3" s="101" t="s">
        <v>1</v>
      </c>
      <c r="C3" s="101"/>
      <c r="D3" s="101"/>
      <c r="E3" s="49"/>
      <c r="H3" s="5" t="s">
        <v>2</v>
      </c>
      <c r="I3" s="4">
        <v>10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100</v>
      </c>
      <c r="F4" s="47" t="s">
        <v>9</v>
      </c>
      <c r="G4" s="74" t="s">
        <v>10</v>
      </c>
      <c r="H4" s="22" t="s">
        <v>11</v>
      </c>
      <c r="I4" s="98" t="s">
        <v>12</v>
      </c>
      <c r="J4" s="98"/>
      <c r="K4" s="98"/>
      <c r="L4" s="98"/>
      <c r="M4" s="98"/>
      <c r="N4" s="99"/>
      <c r="O4" s="18" t="s">
        <v>13</v>
      </c>
      <c r="P4" s="17" t="s">
        <v>13</v>
      </c>
      <c r="Q4" s="25" t="s">
        <v>14</v>
      </c>
    </row>
    <row r="5" spans="2:17" ht="13.5">
      <c r="B5" s="10">
        <v>1</v>
      </c>
      <c r="C5" s="36">
        <v>1</v>
      </c>
      <c r="D5" s="40" t="s">
        <v>33</v>
      </c>
      <c r="E5" s="43" t="s">
        <v>113</v>
      </c>
      <c r="F5" s="36" t="s">
        <v>34</v>
      </c>
      <c r="G5" s="75">
        <v>663</v>
      </c>
      <c r="H5" s="24">
        <v>0.9049773755656109</v>
      </c>
      <c r="I5" s="39">
        <v>11</v>
      </c>
      <c r="J5" s="9" t="s">
        <v>3</v>
      </c>
      <c r="K5" s="8">
        <v>45</v>
      </c>
      <c r="L5" s="9" t="s">
        <v>4</v>
      </c>
      <c r="M5" s="8">
        <v>16</v>
      </c>
      <c r="N5" s="9" t="s">
        <v>5</v>
      </c>
      <c r="O5" s="8">
        <v>6316</v>
      </c>
      <c r="P5" s="6">
        <v>6316</v>
      </c>
      <c r="Q5" s="28">
        <v>5715.837104072398</v>
      </c>
    </row>
    <row r="6" spans="2:17" ht="13.5">
      <c r="B6" s="10">
        <v>2</v>
      </c>
      <c r="C6" s="36">
        <v>3</v>
      </c>
      <c r="D6" s="40" t="s">
        <v>48</v>
      </c>
      <c r="E6" s="43" t="s">
        <v>119</v>
      </c>
      <c r="F6" s="36" t="s">
        <v>49</v>
      </c>
      <c r="G6" s="75">
        <v>677</v>
      </c>
      <c r="H6" s="24">
        <v>0.8862629246676514</v>
      </c>
      <c r="I6" s="39">
        <v>11</v>
      </c>
      <c r="J6" s="9" t="s">
        <v>3</v>
      </c>
      <c r="K6" s="8">
        <v>50</v>
      </c>
      <c r="L6" s="9" t="s">
        <v>4</v>
      </c>
      <c r="M6" s="8">
        <v>51</v>
      </c>
      <c r="N6" s="9" t="s">
        <v>5</v>
      </c>
      <c r="O6" s="8">
        <v>6651</v>
      </c>
      <c r="P6" s="6">
        <v>6651</v>
      </c>
      <c r="Q6" s="28">
        <v>5894.534711964549</v>
      </c>
    </row>
    <row r="7" spans="2:17" ht="13.5">
      <c r="B7" s="10">
        <v>3</v>
      </c>
      <c r="C7" s="36">
        <v>5</v>
      </c>
      <c r="D7" s="40" t="s">
        <v>15</v>
      </c>
      <c r="E7" s="43" t="s">
        <v>132</v>
      </c>
      <c r="F7" s="36" t="s">
        <v>125</v>
      </c>
      <c r="G7" s="75">
        <v>720</v>
      </c>
      <c r="H7" s="24">
        <v>0.8333333333333334</v>
      </c>
      <c r="I7" s="39">
        <v>11</v>
      </c>
      <c r="J7" s="9" t="s">
        <v>3</v>
      </c>
      <c r="K7" s="8">
        <v>58</v>
      </c>
      <c r="L7" s="9" t="s">
        <v>4</v>
      </c>
      <c r="M7" s="8">
        <v>29</v>
      </c>
      <c r="N7" s="9" t="s">
        <v>5</v>
      </c>
      <c r="O7" s="8">
        <v>7109</v>
      </c>
      <c r="P7" s="6">
        <v>7109</v>
      </c>
      <c r="Q7" s="28">
        <v>5924.166666666667</v>
      </c>
    </row>
    <row r="8" spans="2:17" ht="13.5">
      <c r="B8" s="10">
        <v>4</v>
      </c>
      <c r="C8" s="36">
        <v>2</v>
      </c>
      <c r="D8" s="40" t="s">
        <v>52</v>
      </c>
      <c r="E8" s="43" t="s">
        <v>121</v>
      </c>
      <c r="F8" s="36" t="s">
        <v>53</v>
      </c>
      <c r="G8" s="75">
        <v>658</v>
      </c>
      <c r="H8" s="24">
        <v>0.9118541033434651</v>
      </c>
      <c r="I8" s="39">
        <v>11</v>
      </c>
      <c r="J8" s="9" t="s">
        <v>3</v>
      </c>
      <c r="K8" s="8">
        <v>50</v>
      </c>
      <c r="L8" s="9" t="s">
        <v>4</v>
      </c>
      <c r="M8" s="8">
        <v>5</v>
      </c>
      <c r="N8" s="9" t="s">
        <v>5</v>
      </c>
      <c r="O8" s="8">
        <v>6605</v>
      </c>
      <c r="P8" s="6">
        <v>6605</v>
      </c>
      <c r="Q8" s="28">
        <v>6022.796352583587</v>
      </c>
    </row>
    <row r="9" spans="2:17" ht="13.5">
      <c r="B9" s="10">
        <v>5</v>
      </c>
      <c r="C9" s="36">
        <v>4</v>
      </c>
      <c r="D9" s="40" t="s">
        <v>137</v>
      </c>
      <c r="E9" s="43" t="s">
        <v>109</v>
      </c>
      <c r="F9" s="36" t="s">
        <v>26</v>
      </c>
      <c r="G9" s="75">
        <v>677</v>
      </c>
      <c r="H9" s="24">
        <v>0.8862629246676514</v>
      </c>
      <c r="I9" s="39">
        <v>11</v>
      </c>
      <c r="J9" s="9" t="s">
        <v>3</v>
      </c>
      <c r="K9" s="8">
        <v>54</v>
      </c>
      <c r="L9" s="9" t="s">
        <v>4</v>
      </c>
      <c r="M9" s="8">
        <v>23</v>
      </c>
      <c r="N9" s="9" t="s">
        <v>5</v>
      </c>
      <c r="O9" s="8">
        <v>6863</v>
      </c>
      <c r="P9" s="6">
        <v>6863</v>
      </c>
      <c r="Q9" s="28">
        <v>6082.422451994092</v>
      </c>
    </row>
    <row r="10" spans="2:17" ht="13.5">
      <c r="B10" s="10">
        <v>6</v>
      </c>
      <c r="C10" s="36">
        <v>6</v>
      </c>
      <c r="D10" s="40" t="s">
        <v>54</v>
      </c>
      <c r="E10" s="43" t="s">
        <v>141</v>
      </c>
      <c r="F10" s="36" t="s">
        <v>126</v>
      </c>
      <c r="G10" s="75">
        <v>708</v>
      </c>
      <c r="H10" s="24">
        <v>0.847457627118644</v>
      </c>
      <c r="I10" s="39">
        <v>12</v>
      </c>
      <c r="J10" s="9" t="s">
        <v>3</v>
      </c>
      <c r="K10" s="8">
        <v>2</v>
      </c>
      <c r="L10" s="9" t="s">
        <v>4</v>
      </c>
      <c r="M10" s="8">
        <v>10</v>
      </c>
      <c r="N10" s="9" t="s">
        <v>5</v>
      </c>
      <c r="O10" s="8">
        <v>7330</v>
      </c>
      <c r="P10" s="6">
        <v>7330</v>
      </c>
      <c r="Q10" s="28">
        <v>6211.86440677966</v>
      </c>
    </row>
    <row r="11" spans="2:17" ht="13.5">
      <c r="B11" s="10">
        <v>7</v>
      </c>
      <c r="C11" s="36">
        <v>7</v>
      </c>
      <c r="D11" s="40" t="s">
        <v>58</v>
      </c>
      <c r="E11" s="43"/>
      <c r="F11" s="36" t="s">
        <v>59</v>
      </c>
      <c r="G11" s="75">
        <v>710</v>
      </c>
      <c r="H11" s="24">
        <v>0.8450704225352113</v>
      </c>
      <c r="I11" s="39">
        <v>12</v>
      </c>
      <c r="J11" s="9" t="s">
        <v>3</v>
      </c>
      <c r="K11" s="8">
        <v>9</v>
      </c>
      <c r="L11" s="9" t="s">
        <v>4</v>
      </c>
      <c r="M11" s="8">
        <v>47</v>
      </c>
      <c r="N11" s="9" t="s">
        <v>5</v>
      </c>
      <c r="O11" s="8">
        <v>7787</v>
      </c>
      <c r="P11" s="6">
        <v>7787</v>
      </c>
      <c r="Q11" s="28">
        <v>6580.56338028169</v>
      </c>
    </row>
    <row r="12" spans="2:17" ht="13.5">
      <c r="B12" s="10">
        <v>8</v>
      </c>
      <c r="C12" s="36">
        <v>8</v>
      </c>
      <c r="D12" s="40" t="s">
        <v>27</v>
      </c>
      <c r="E12" s="43" t="s">
        <v>110</v>
      </c>
      <c r="F12" s="36" t="s">
        <v>28</v>
      </c>
      <c r="G12" s="75">
        <v>710</v>
      </c>
      <c r="H12" s="24">
        <v>0.8450704225352113</v>
      </c>
      <c r="I12" s="39">
        <v>12</v>
      </c>
      <c r="J12" s="9" t="s">
        <v>3</v>
      </c>
      <c r="K12" s="8">
        <v>11</v>
      </c>
      <c r="L12" s="9" t="s">
        <v>4</v>
      </c>
      <c r="M12" s="8">
        <v>59</v>
      </c>
      <c r="N12" s="9" t="s">
        <v>5</v>
      </c>
      <c r="O12" s="8">
        <v>7919</v>
      </c>
      <c r="P12" s="6">
        <v>7919</v>
      </c>
      <c r="Q12" s="28">
        <v>6692.1126760563375</v>
      </c>
    </row>
    <row r="13" spans="2:17" ht="13.5">
      <c r="B13" s="10">
        <v>9</v>
      </c>
      <c r="C13" s="36">
        <v>9</v>
      </c>
      <c r="D13" s="40" t="s">
        <v>44</v>
      </c>
      <c r="E13" s="43" t="s">
        <v>118</v>
      </c>
      <c r="F13" s="36" t="s">
        <v>45</v>
      </c>
      <c r="G13" s="75">
        <v>695</v>
      </c>
      <c r="H13" s="24">
        <v>0.8633093525179856</v>
      </c>
      <c r="I13" s="39">
        <v>12</v>
      </c>
      <c r="J13" s="9" t="s">
        <v>3</v>
      </c>
      <c r="K13" s="8">
        <v>16</v>
      </c>
      <c r="L13" s="9" t="s">
        <v>4</v>
      </c>
      <c r="M13" s="8">
        <v>51</v>
      </c>
      <c r="N13" s="9" t="s">
        <v>5</v>
      </c>
      <c r="O13" s="8">
        <v>8211</v>
      </c>
      <c r="P13" s="6">
        <v>8211</v>
      </c>
      <c r="Q13" s="28">
        <v>7088.63309352518</v>
      </c>
    </row>
    <row r="14" spans="2:17" ht="13.5">
      <c r="B14" s="10">
        <v>10</v>
      </c>
      <c r="C14" s="36">
        <v>11</v>
      </c>
      <c r="D14" s="40" t="s">
        <v>69</v>
      </c>
      <c r="E14" s="43" t="s">
        <v>108</v>
      </c>
      <c r="F14" s="36" t="s">
        <v>70</v>
      </c>
      <c r="G14" s="75">
        <v>740</v>
      </c>
      <c r="H14" s="24">
        <v>0.8108108108108109</v>
      </c>
      <c r="I14" s="39">
        <v>12</v>
      </c>
      <c r="J14" s="9" t="s">
        <v>3</v>
      </c>
      <c r="K14" s="8">
        <v>27</v>
      </c>
      <c r="L14" s="9" t="s">
        <v>4</v>
      </c>
      <c r="M14" s="8">
        <v>24</v>
      </c>
      <c r="N14" s="9" t="s">
        <v>5</v>
      </c>
      <c r="O14" s="8">
        <v>8844</v>
      </c>
      <c r="P14" s="6">
        <v>8844</v>
      </c>
      <c r="Q14" s="28">
        <v>7170.810810810811</v>
      </c>
    </row>
    <row r="15" spans="2:17" ht="13.5">
      <c r="B15" s="10">
        <v>11</v>
      </c>
      <c r="C15" s="36">
        <v>10</v>
      </c>
      <c r="D15" s="40" t="s">
        <v>55</v>
      </c>
      <c r="E15" s="43"/>
      <c r="F15" s="36" t="s">
        <v>157</v>
      </c>
      <c r="G15" s="75">
        <v>708</v>
      </c>
      <c r="H15" s="24">
        <v>0.847457627118644</v>
      </c>
      <c r="I15" s="39">
        <v>12</v>
      </c>
      <c r="J15" s="9" t="s">
        <v>3</v>
      </c>
      <c r="K15" s="8">
        <v>23</v>
      </c>
      <c r="L15" s="9" t="s">
        <v>4</v>
      </c>
      <c r="M15" s="8">
        <v>58</v>
      </c>
      <c r="N15" s="9" t="s">
        <v>5</v>
      </c>
      <c r="O15" s="8">
        <v>8638</v>
      </c>
      <c r="P15" s="6">
        <v>8638</v>
      </c>
      <c r="Q15" s="28">
        <v>7320.338983050847</v>
      </c>
    </row>
    <row r="16" spans="2:17" ht="13.5">
      <c r="B16" s="36" t="s">
        <v>160</v>
      </c>
      <c r="C16" s="36" t="s">
        <v>160</v>
      </c>
      <c r="D16" s="40" t="s">
        <v>78</v>
      </c>
      <c r="E16" s="43" t="s">
        <v>120</v>
      </c>
      <c r="F16" s="36" t="s">
        <v>79</v>
      </c>
      <c r="G16" s="75">
        <v>678</v>
      </c>
      <c r="H16" s="24">
        <v>0.8849557522123894</v>
      </c>
      <c r="I16" s="39"/>
      <c r="J16" s="9" t="s">
        <v>3</v>
      </c>
      <c r="K16" s="8"/>
      <c r="L16" s="9" t="s">
        <v>4</v>
      </c>
      <c r="M16" s="8"/>
      <c r="N16" s="9" t="s">
        <v>150</v>
      </c>
      <c r="O16" s="8">
        <v>-36000</v>
      </c>
      <c r="P16" s="6">
        <v>0</v>
      </c>
      <c r="Q16" s="28">
        <v>0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7" max="17" width="9.00390625" style="2" customWidth="1"/>
    <col min="18" max="18" width="2.50390625" style="0" customWidth="1"/>
  </cols>
  <sheetData>
    <row r="2" spans="2:12" ht="17.25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32"/>
    </row>
    <row r="3" spans="2:14" ht="14.25" thickBot="1">
      <c r="B3" s="101" t="s">
        <v>1</v>
      </c>
      <c r="C3" s="101"/>
      <c r="D3" s="101"/>
      <c r="E3" s="49"/>
      <c r="H3" s="5" t="s">
        <v>2</v>
      </c>
      <c r="I3" s="4">
        <v>10</v>
      </c>
      <c r="J3" s="5" t="s">
        <v>3</v>
      </c>
      <c r="K3" s="2">
        <v>0</v>
      </c>
      <c r="L3" s="5" t="s">
        <v>4</v>
      </c>
      <c r="M3" s="2">
        <v>0</v>
      </c>
      <c r="N3" s="5" t="s">
        <v>5</v>
      </c>
    </row>
    <row r="4" spans="2:17" ht="14.25" thickBot="1">
      <c r="B4" s="16" t="s">
        <v>6</v>
      </c>
      <c r="C4" s="47" t="s">
        <v>7</v>
      </c>
      <c r="D4" s="48" t="s">
        <v>8</v>
      </c>
      <c r="E4" s="50" t="s">
        <v>100</v>
      </c>
      <c r="F4" s="47" t="s">
        <v>9</v>
      </c>
      <c r="G4" s="74" t="s">
        <v>10</v>
      </c>
      <c r="H4" s="22" t="s">
        <v>11</v>
      </c>
      <c r="I4" s="98" t="s">
        <v>12</v>
      </c>
      <c r="J4" s="98"/>
      <c r="K4" s="98"/>
      <c r="L4" s="98"/>
      <c r="M4" s="98"/>
      <c r="N4" s="99"/>
      <c r="O4" s="18" t="s">
        <v>13</v>
      </c>
      <c r="P4" s="17" t="s">
        <v>13</v>
      </c>
      <c r="Q4" s="25" t="s">
        <v>14</v>
      </c>
    </row>
    <row r="5" spans="2:17" ht="13.5">
      <c r="B5" s="10"/>
      <c r="C5" s="36"/>
      <c r="D5" s="40" t="s">
        <v>136</v>
      </c>
      <c r="E5" s="43"/>
      <c r="F5" s="36" t="s">
        <v>26</v>
      </c>
      <c r="G5" s="75">
        <v>677</v>
      </c>
      <c r="H5" s="24">
        <f aca="true" t="shared" si="0" ref="H5:H39">600/G5</f>
        <v>0.8862629246676514</v>
      </c>
      <c r="I5" s="39"/>
      <c r="J5" s="9" t="s">
        <v>3</v>
      </c>
      <c r="K5" s="8"/>
      <c r="L5" s="9" t="s">
        <v>4</v>
      </c>
      <c r="M5" s="8"/>
      <c r="N5" s="9" t="s">
        <v>5</v>
      </c>
      <c r="O5" s="8">
        <f>(I5-$I$3)*3600+(K5-$K$3)*60+(M5-$M$3)</f>
        <v>-36000</v>
      </c>
      <c r="P5" s="6">
        <f aca="true" t="shared" si="1" ref="P5:P39">IF(O5&gt;0,O5,0)</f>
        <v>0</v>
      </c>
      <c r="Q5" s="28">
        <f>P5*H5</f>
        <v>0</v>
      </c>
    </row>
    <row r="6" spans="2:17" ht="13.5">
      <c r="B6" s="10"/>
      <c r="C6" s="36"/>
      <c r="D6" s="35" t="s">
        <v>16</v>
      </c>
      <c r="E6" s="43" t="s">
        <v>101</v>
      </c>
      <c r="F6" s="36" t="s">
        <v>17</v>
      </c>
      <c r="G6" s="75">
        <v>850</v>
      </c>
      <c r="H6" s="24">
        <f t="shared" si="0"/>
        <v>0.7058823529411765</v>
      </c>
      <c r="I6" s="39"/>
      <c r="J6" s="9" t="s">
        <v>3</v>
      </c>
      <c r="K6" s="8"/>
      <c r="L6" s="9" t="s">
        <v>4</v>
      </c>
      <c r="M6" s="8"/>
      <c r="N6" s="9" t="s">
        <v>5</v>
      </c>
      <c r="O6" s="8">
        <f aca="true" t="shared" si="2" ref="O6:O39">(I6-$I$3)*3600+(K6-$K$3)*60+(M6-$M$3)</f>
        <v>-36000</v>
      </c>
      <c r="P6" s="6">
        <f t="shared" si="1"/>
        <v>0</v>
      </c>
      <c r="Q6" s="28">
        <f aca="true" t="shared" si="3" ref="Q6:Q39">P6*H6</f>
        <v>0</v>
      </c>
    </row>
    <row r="7" spans="2:17" ht="13.5">
      <c r="B7" s="10"/>
      <c r="C7" s="36"/>
      <c r="D7" s="40" t="s">
        <v>18</v>
      </c>
      <c r="E7" s="43" t="s">
        <v>102</v>
      </c>
      <c r="F7" s="36" t="s">
        <v>19</v>
      </c>
      <c r="G7" s="75">
        <v>677</v>
      </c>
      <c r="H7" s="24">
        <f t="shared" si="0"/>
        <v>0.8862629246676514</v>
      </c>
      <c r="I7" s="39"/>
      <c r="J7" s="9" t="s">
        <v>3</v>
      </c>
      <c r="K7" s="8"/>
      <c r="L7" s="9" t="s">
        <v>4</v>
      </c>
      <c r="M7" s="8"/>
      <c r="N7" s="9" t="s">
        <v>5</v>
      </c>
      <c r="O7" s="8">
        <f t="shared" si="2"/>
        <v>-36000</v>
      </c>
      <c r="P7" s="6">
        <f t="shared" si="1"/>
        <v>0</v>
      </c>
      <c r="Q7" s="28">
        <f t="shared" si="3"/>
        <v>0</v>
      </c>
    </row>
    <row r="8" spans="2:17" ht="13.5">
      <c r="B8" s="10"/>
      <c r="C8" s="36"/>
      <c r="D8" s="40" t="s">
        <v>20</v>
      </c>
      <c r="E8" s="43" t="s">
        <v>103</v>
      </c>
      <c r="F8" s="36" t="s">
        <v>77</v>
      </c>
      <c r="G8" s="75">
        <v>710</v>
      </c>
      <c r="H8" s="24">
        <f t="shared" si="0"/>
        <v>0.8450704225352113</v>
      </c>
      <c r="I8" s="39"/>
      <c r="J8" s="9" t="s">
        <v>3</v>
      </c>
      <c r="K8" s="8"/>
      <c r="L8" s="9" t="s">
        <v>4</v>
      </c>
      <c r="M8" s="8"/>
      <c r="N8" s="9" t="s">
        <v>5</v>
      </c>
      <c r="O8" s="8">
        <f t="shared" si="2"/>
        <v>-36000</v>
      </c>
      <c r="P8" s="6">
        <f t="shared" si="1"/>
        <v>0</v>
      </c>
      <c r="Q8" s="28">
        <f t="shared" si="3"/>
        <v>0</v>
      </c>
    </row>
    <row r="9" spans="2:17" ht="13.5">
      <c r="B9" s="10"/>
      <c r="C9" s="36"/>
      <c r="D9" s="40" t="s">
        <v>21</v>
      </c>
      <c r="E9" s="43" t="s">
        <v>104</v>
      </c>
      <c r="F9" s="36" t="s">
        <v>22</v>
      </c>
      <c r="G9" s="75">
        <v>738</v>
      </c>
      <c r="H9" s="24">
        <f t="shared" si="0"/>
        <v>0.8130081300813008</v>
      </c>
      <c r="I9" s="39"/>
      <c r="J9" s="9" t="s">
        <v>3</v>
      </c>
      <c r="K9" s="8"/>
      <c r="L9" s="9" t="s">
        <v>4</v>
      </c>
      <c r="M9" s="8"/>
      <c r="N9" s="9" t="s">
        <v>5</v>
      </c>
      <c r="O9" s="8">
        <f t="shared" si="2"/>
        <v>-36000</v>
      </c>
      <c r="P9" s="6">
        <f t="shared" si="1"/>
        <v>0</v>
      </c>
      <c r="Q9" s="28">
        <f t="shared" si="3"/>
        <v>0</v>
      </c>
    </row>
    <row r="10" spans="2:17" ht="13.5">
      <c r="B10" s="10"/>
      <c r="C10" s="36"/>
      <c r="D10" s="40" t="s">
        <v>23</v>
      </c>
      <c r="E10" s="43" t="s">
        <v>105</v>
      </c>
      <c r="F10" s="36" t="s">
        <v>24</v>
      </c>
      <c r="G10" s="75">
        <v>812</v>
      </c>
      <c r="H10" s="24">
        <f t="shared" si="0"/>
        <v>0.7389162561576355</v>
      </c>
      <c r="I10" s="39"/>
      <c r="J10" s="9" t="s">
        <v>3</v>
      </c>
      <c r="K10" s="8"/>
      <c r="L10" s="9" t="s">
        <v>4</v>
      </c>
      <c r="M10" s="8"/>
      <c r="N10" s="9" t="s">
        <v>5</v>
      </c>
      <c r="O10" s="8">
        <f t="shared" si="2"/>
        <v>-36000</v>
      </c>
      <c r="P10" s="6">
        <f t="shared" si="1"/>
        <v>0</v>
      </c>
      <c r="Q10" s="28">
        <f t="shared" si="3"/>
        <v>0</v>
      </c>
    </row>
    <row r="11" spans="2:17" ht="13.5">
      <c r="B11" s="10"/>
      <c r="C11" s="36"/>
      <c r="D11" s="40" t="s">
        <v>130</v>
      </c>
      <c r="E11" s="43"/>
      <c r="F11" s="36" t="s">
        <v>123</v>
      </c>
      <c r="G11" s="75">
        <v>780</v>
      </c>
      <c r="H11" s="24">
        <f t="shared" si="0"/>
        <v>0.7692307692307693</v>
      </c>
      <c r="I11" s="39"/>
      <c r="J11" s="9" t="s">
        <v>3</v>
      </c>
      <c r="K11" s="8"/>
      <c r="L11" s="9" t="s">
        <v>4</v>
      </c>
      <c r="M11" s="8"/>
      <c r="N11" s="9" t="s">
        <v>5</v>
      </c>
      <c r="O11" s="8">
        <f t="shared" si="2"/>
        <v>-36000</v>
      </c>
      <c r="P11" s="6">
        <f t="shared" si="1"/>
        <v>0</v>
      </c>
      <c r="Q11" s="28">
        <f t="shared" si="3"/>
        <v>0</v>
      </c>
    </row>
    <row r="12" spans="2:17" ht="13.5">
      <c r="B12" s="10"/>
      <c r="C12" s="36"/>
      <c r="D12" s="40" t="s">
        <v>76</v>
      </c>
      <c r="E12" s="43" t="s">
        <v>106</v>
      </c>
      <c r="F12" s="36" t="s">
        <v>72</v>
      </c>
      <c r="G12" s="75">
        <v>740</v>
      </c>
      <c r="H12" s="24">
        <f>600/G12</f>
        <v>0.8108108108108109</v>
      </c>
      <c r="I12" s="39"/>
      <c r="J12" s="9" t="s">
        <v>3</v>
      </c>
      <c r="K12" s="8"/>
      <c r="L12" s="9" t="s">
        <v>4</v>
      </c>
      <c r="M12" s="8"/>
      <c r="N12" s="9" t="s">
        <v>5</v>
      </c>
      <c r="O12" s="8">
        <f>(I12-$I$3)*3600+(K12-$K$3)*60+(M12-$M$3)</f>
        <v>-36000</v>
      </c>
      <c r="P12" s="6">
        <f>IF(O12&gt;0,O12,0)</f>
        <v>0</v>
      </c>
      <c r="Q12" s="28">
        <f>P12*H12</f>
        <v>0</v>
      </c>
    </row>
    <row r="13" spans="2:17" ht="13.5">
      <c r="B13" s="11"/>
      <c r="C13" s="38"/>
      <c r="D13" s="45" t="s">
        <v>25</v>
      </c>
      <c r="E13" s="44" t="s">
        <v>107</v>
      </c>
      <c r="F13" s="38" t="s">
        <v>131</v>
      </c>
      <c r="G13" s="76">
        <v>720</v>
      </c>
      <c r="H13" s="23">
        <f t="shared" si="0"/>
        <v>0.8333333333333334</v>
      </c>
      <c r="I13" s="46"/>
      <c r="J13" s="15" t="s">
        <v>3</v>
      </c>
      <c r="K13" s="14"/>
      <c r="L13" s="15" t="s">
        <v>4</v>
      </c>
      <c r="M13" s="14"/>
      <c r="N13" s="15" t="s">
        <v>5</v>
      </c>
      <c r="O13" s="14">
        <f t="shared" si="2"/>
        <v>-36000</v>
      </c>
      <c r="P13" s="12">
        <f t="shared" si="1"/>
        <v>0</v>
      </c>
      <c r="Q13" s="26">
        <f t="shared" si="3"/>
        <v>0</v>
      </c>
    </row>
    <row r="14" spans="2:17" ht="14.25" customHeight="1">
      <c r="B14" s="10"/>
      <c r="C14" s="36">
        <v>5</v>
      </c>
      <c r="D14" s="40" t="s">
        <v>15</v>
      </c>
      <c r="E14" s="43" t="s">
        <v>132</v>
      </c>
      <c r="F14" s="36" t="s">
        <v>125</v>
      </c>
      <c r="G14" s="75">
        <v>720</v>
      </c>
      <c r="H14" s="24">
        <f t="shared" si="0"/>
        <v>0.8333333333333334</v>
      </c>
      <c r="I14" s="39">
        <v>11</v>
      </c>
      <c r="J14" s="9" t="s">
        <v>3</v>
      </c>
      <c r="K14" s="8">
        <v>58</v>
      </c>
      <c r="L14" s="9" t="s">
        <v>4</v>
      </c>
      <c r="M14" s="8">
        <v>29</v>
      </c>
      <c r="N14" s="9" t="s">
        <v>5</v>
      </c>
      <c r="O14" s="8">
        <f t="shared" si="2"/>
        <v>7109</v>
      </c>
      <c r="P14" s="6">
        <f t="shared" si="1"/>
        <v>7109</v>
      </c>
      <c r="Q14" s="28">
        <f t="shared" si="3"/>
        <v>5924.166666666667</v>
      </c>
    </row>
    <row r="15" spans="2:17" ht="13.5">
      <c r="B15" s="10"/>
      <c r="C15" s="36"/>
      <c r="D15" s="40" t="s">
        <v>129</v>
      </c>
      <c r="E15" s="43" t="s">
        <v>127</v>
      </c>
      <c r="F15" s="36" t="s">
        <v>128</v>
      </c>
      <c r="G15" s="75">
        <v>648</v>
      </c>
      <c r="H15" s="24">
        <f>600/G15</f>
        <v>0.9259259259259259</v>
      </c>
      <c r="I15" s="39"/>
      <c r="J15" s="9" t="s">
        <v>3</v>
      </c>
      <c r="K15" s="8"/>
      <c r="L15" s="9" t="s">
        <v>4</v>
      </c>
      <c r="M15" s="8"/>
      <c r="N15" s="9" t="s">
        <v>5</v>
      </c>
      <c r="O15" s="8">
        <f>(I15-$I$3)*3600+(K15-$K$3)*60+(M15-$M$3)</f>
        <v>-36000</v>
      </c>
      <c r="P15" s="6">
        <f>IF(O15&gt;0,O15,0)</f>
        <v>0</v>
      </c>
      <c r="Q15" s="28">
        <f>P15*H15</f>
        <v>0</v>
      </c>
    </row>
    <row r="16" spans="2:18" ht="13.5">
      <c r="B16" s="10"/>
      <c r="C16" s="36"/>
      <c r="D16" s="31" t="s">
        <v>143</v>
      </c>
      <c r="E16" s="43" t="s">
        <v>144</v>
      </c>
      <c r="F16" s="19" t="s">
        <v>145</v>
      </c>
      <c r="G16" s="75"/>
      <c r="H16" s="24" t="e">
        <f t="shared" si="0"/>
        <v>#DIV/0!</v>
      </c>
      <c r="I16" s="39"/>
      <c r="J16" s="9" t="s">
        <v>73</v>
      </c>
      <c r="K16" s="8"/>
      <c r="L16" s="9" t="s">
        <v>74</v>
      </c>
      <c r="M16" s="8"/>
      <c r="N16" s="9" t="s">
        <v>75</v>
      </c>
      <c r="O16" s="8">
        <f t="shared" si="2"/>
        <v>-36000</v>
      </c>
      <c r="P16" s="6">
        <f>IF(O16&gt;0,O16,0)</f>
        <v>0</v>
      </c>
      <c r="Q16" s="28" t="e">
        <f t="shared" si="3"/>
        <v>#DIV/0!</v>
      </c>
      <c r="R16" s="33"/>
    </row>
    <row r="17" spans="2:17" ht="13.5">
      <c r="B17" s="10"/>
      <c r="C17" s="36">
        <v>4</v>
      </c>
      <c r="D17" s="40" t="s">
        <v>137</v>
      </c>
      <c r="E17" s="43" t="s">
        <v>109</v>
      </c>
      <c r="F17" s="36" t="s">
        <v>26</v>
      </c>
      <c r="G17" s="75">
        <v>677</v>
      </c>
      <c r="H17" s="24">
        <f t="shared" si="0"/>
        <v>0.8862629246676514</v>
      </c>
      <c r="I17" s="39">
        <v>11</v>
      </c>
      <c r="J17" s="9" t="s">
        <v>3</v>
      </c>
      <c r="K17" s="8">
        <v>54</v>
      </c>
      <c r="L17" s="9" t="s">
        <v>4</v>
      </c>
      <c r="M17" s="8">
        <v>23</v>
      </c>
      <c r="N17" s="9" t="s">
        <v>5</v>
      </c>
      <c r="O17" s="8">
        <f t="shared" si="2"/>
        <v>6863</v>
      </c>
      <c r="P17" s="6">
        <f t="shared" si="1"/>
        <v>6863</v>
      </c>
      <c r="Q17" s="28">
        <f t="shared" si="3"/>
        <v>6082.422451994092</v>
      </c>
    </row>
    <row r="18" spans="2:17" ht="13.5">
      <c r="B18" s="10"/>
      <c r="C18" s="36">
        <v>8</v>
      </c>
      <c r="D18" s="40" t="s">
        <v>27</v>
      </c>
      <c r="E18" s="43" t="s">
        <v>110</v>
      </c>
      <c r="F18" s="36" t="s">
        <v>28</v>
      </c>
      <c r="G18" s="75">
        <v>710</v>
      </c>
      <c r="H18" s="24">
        <f t="shared" si="0"/>
        <v>0.8450704225352113</v>
      </c>
      <c r="I18" s="39">
        <v>12</v>
      </c>
      <c r="J18" s="9" t="s">
        <v>3</v>
      </c>
      <c r="K18" s="8">
        <v>11</v>
      </c>
      <c r="L18" s="9" t="s">
        <v>4</v>
      </c>
      <c r="M18" s="8">
        <v>59</v>
      </c>
      <c r="N18" s="9" t="s">
        <v>5</v>
      </c>
      <c r="O18" s="8">
        <f t="shared" si="2"/>
        <v>7919</v>
      </c>
      <c r="P18" s="6">
        <f t="shared" si="1"/>
        <v>7919</v>
      </c>
      <c r="Q18" s="28">
        <f t="shared" si="3"/>
        <v>6692.1126760563375</v>
      </c>
    </row>
    <row r="19" spans="2:17" ht="13.5">
      <c r="B19" s="10"/>
      <c r="C19" s="36"/>
      <c r="D19" s="40" t="s">
        <v>29</v>
      </c>
      <c r="E19" s="43" t="s">
        <v>111</v>
      </c>
      <c r="F19" s="36" t="s">
        <v>30</v>
      </c>
      <c r="G19" s="75">
        <v>725</v>
      </c>
      <c r="H19" s="24">
        <f t="shared" si="0"/>
        <v>0.8275862068965517</v>
      </c>
      <c r="I19" s="39"/>
      <c r="J19" s="9" t="s">
        <v>3</v>
      </c>
      <c r="K19" s="8"/>
      <c r="L19" s="9" t="s">
        <v>4</v>
      </c>
      <c r="M19" s="8"/>
      <c r="N19" s="9" t="s">
        <v>5</v>
      </c>
      <c r="O19" s="8">
        <f t="shared" si="2"/>
        <v>-36000</v>
      </c>
      <c r="P19" s="6">
        <f t="shared" si="1"/>
        <v>0</v>
      </c>
      <c r="Q19" s="28">
        <f t="shared" si="3"/>
        <v>0</v>
      </c>
    </row>
    <row r="20" spans="2:17" ht="13.5">
      <c r="B20" s="10"/>
      <c r="C20" s="36">
        <v>6</v>
      </c>
      <c r="D20" s="40" t="s">
        <v>54</v>
      </c>
      <c r="E20" s="43" t="s">
        <v>141</v>
      </c>
      <c r="F20" s="36" t="s">
        <v>126</v>
      </c>
      <c r="G20" s="75">
        <v>708</v>
      </c>
      <c r="H20" s="24">
        <f>600/G20</f>
        <v>0.847457627118644</v>
      </c>
      <c r="I20" s="39">
        <v>12</v>
      </c>
      <c r="J20" s="9" t="s">
        <v>3</v>
      </c>
      <c r="K20" s="8">
        <v>2</v>
      </c>
      <c r="L20" s="9" t="s">
        <v>4</v>
      </c>
      <c r="M20" s="8">
        <v>10</v>
      </c>
      <c r="N20" s="9" t="s">
        <v>5</v>
      </c>
      <c r="O20" s="8">
        <f>(I20-$I$3)*3600+(K20-$K$3)*60+(M20-$M$3)</f>
        <v>7330</v>
      </c>
      <c r="P20" s="6">
        <f>IF(O20&gt;0,O20,0)</f>
        <v>7330</v>
      </c>
      <c r="Q20" s="28">
        <f>P20*H20</f>
        <v>6211.86440677966</v>
      </c>
    </row>
    <row r="21" spans="2:17" ht="13.5">
      <c r="B21" s="10"/>
      <c r="C21" s="36"/>
      <c r="D21" s="40" t="s">
        <v>31</v>
      </c>
      <c r="E21" s="43" t="s">
        <v>112</v>
      </c>
      <c r="F21" s="36" t="s">
        <v>32</v>
      </c>
      <c r="G21" s="75">
        <v>643</v>
      </c>
      <c r="H21" s="24">
        <f t="shared" si="0"/>
        <v>0.9331259720062208</v>
      </c>
      <c r="I21" s="39"/>
      <c r="J21" s="9" t="s">
        <v>3</v>
      </c>
      <c r="K21" s="8"/>
      <c r="L21" s="9" t="s">
        <v>4</v>
      </c>
      <c r="M21" s="8"/>
      <c r="N21" s="9" t="s">
        <v>5</v>
      </c>
      <c r="O21" s="8">
        <f t="shared" si="2"/>
        <v>-36000</v>
      </c>
      <c r="P21" s="6">
        <f t="shared" si="1"/>
        <v>0</v>
      </c>
      <c r="Q21" s="28">
        <f t="shared" si="3"/>
        <v>0</v>
      </c>
    </row>
    <row r="22" spans="2:17" ht="13.5">
      <c r="B22" s="10"/>
      <c r="C22" s="36"/>
      <c r="D22" s="40" t="s">
        <v>39</v>
      </c>
      <c r="E22" s="43" t="s">
        <v>116</v>
      </c>
      <c r="F22" s="36" t="s">
        <v>26</v>
      </c>
      <c r="G22" s="75">
        <v>677</v>
      </c>
      <c r="H22" s="24">
        <f>600/G22</f>
        <v>0.8862629246676514</v>
      </c>
      <c r="I22" s="39"/>
      <c r="J22" s="9" t="s">
        <v>3</v>
      </c>
      <c r="K22" s="8"/>
      <c r="L22" s="9" t="s">
        <v>4</v>
      </c>
      <c r="M22" s="8"/>
      <c r="N22" s="9" t="s">
        <v>5</v>
      </c>
      <c r="O22" s="8">
        <f>(I22-$I$3)*3600+(K22-$K$3)*60+(M22-$M$3)</f>
        <v>-36000</v>
      </c>
      <c r="P22" s="6">
        <f>IF(O22&gt;0,O22,0)</f>
        <v>0</v>
      </c>
      <c r="Q22" s="28">
        <f>P22*H22</f>
        <v>0</v>
      </c>
    </row>
    <row r="23" spans="2:17" ht="13.5">
      <c r="B23" s="10"/>
      <c r="C23" s="36">
        <v>1</v>
      </c>
      <c r="D23" s="40" t="s">
        <v>33</v>
      </c>
      <c r="E23" s="43" t="s">
        <v>113</v>
      </c>
      <c r="F23" s="36" t="s">
        <v>34</v>
      </c>
      <c r="G23" s="75">
        <v>663</v>
      </c>
      <c r="H23" s="24">
        <f t="shared" si="0"/>
        <v>0.9049773755656109</v>
      </c>
      <c r="I23" s="39">
        <v>11</v>
      </c>
      <c r="J23" s="9" t="s">
        <v>3</v>
      </c>
      <c r="K23" s="8">
        <v>45</v>
      </c>
      <c r="L23" s="9" t="s">
        <v>4</v>
      </c>
      <c r="M23" s="8">
        <v>16</v>
      </c>
      <c r="N23" s="9" t="s">
        <v>5</v>
      </c>
      <c r="O23" s="8">
        <f t="shared" si="2"/>
        <v>6316</v>
      </c>
      <c r="P23" s="6">
        <f t="shared" si="1"/>
        <v>6316</v>
      </c>
      <c r="Q23" s="28">
        <f t="shared" si="3"/>
        <v>5715.837104072398</v>
      </c>
    </row>
    <row r="24" spans="2:17" ht="13.5">
      <c r="B24" s="10"/>
      <c r="C24" s="36"/>
      <c r="D24" s="40" t="s">
        <v>50</v>
      </c>
      <c r="E24" s="43" t="s">
        <v>114</v>
      </c>
      <c r="F24" s="36" t="s">
        <v>51</v>
      </c>
      <c r="G24" s="75">
        <v>780</v>
      </c>
      <c r="H24" s="24">
        <f>600/G24</f>
        <v>0.7692307692307693</v>
      </c>
      <c r="I24" s="39"/>
      <c r="J24" s="9" t="s">
        <v>3</v>
      </c>
      <c r="K24" s="8"/>
      <c r="L24" s="9" t="s">
        <v>4</v>
      </c>
      <c r="M24" s="8"/>
      <c r="N24" s="9" t="s">
        <v>5</v>
      </c>
      <c r="O24" s="8">
        <f>(I24-$I$3)*3600+(K24-$K$3)*60+(M24-$M$3)</f>
        <v>-36000</v>
      </c>
      <c r="P24" s="6">
        <f>IF(O24&gt;0,O24,0)</f>
        <v>0</v>
      </c>
      <c r="Q24" s="28">
        <f>P24*H24</f>
        <v>0</v>
      </c>
    </row>
    <row r="25" spans="2:17" ht="13.5">
      <c r="B25" s="10"/>
      <c r="C25" s="36"/>
      <c r="D25" s="40" t="s">
        <v>35</v>
      </c>
      <c r="E25" s="43" t="s">
        <v>115</v>
      </c>
      <c r="F25" s="36" t="s">
        <v>36</v>
      </c>
      <c r="G25" s="75">
        <v>775</v>
      </c>
      <c r="H25" s="24">
        <f t="shared" si="0"/>
        <v>0.7741935483870968</v>
      </c>
      <c r="I25" s="39"/>
      <c r="J25" s="9" t="s">
        <v>3</v>
      </c>
      <c r="K25" s="8"/>
      <c r="L25" s="9" t="s">
        <v>4</v>
      </c>
      <c r="M25" s="8"/>
      <c r="N25" s="9" t="s">
        <v>5</v>
      </c>
      <c r="O25" s="8">
        <f t="shared" si="2"/>
        <v>-36000</v>
      </c>
      <c r="P25" s="6">
        <f t="shared" si="1"/>
        <v>0</v>
      </c>
      <c r="Q25" s="28">
        <f t="shared" si="3"/>
        <v>0</v>
      </c>
    </row>
    <row r="26" spans="2:17" ht="13.5">
      <c r="B26" s="10"/>
      <c r="C26" s="36"/>
      <c r="D26" s="40" t="s">
        <v>37</v>
      </c>
      <c r="E26" s="43"/>
      <c r="F26" s="36" t="s">
        <v>38</v>
      </c>
      <c r="G26" s="75">
        <v>780</v>
      </c>
      <c r="H26" s="24">
        <f t="shared" si="0"/>
        <v>0.7692307692307693</v>
      </c>
      <c r="I26" s="39"/>
      <c r="J26" s="9" t="s">
        <v>3</v>
      </c>
      <c r="K26" s="8"/>
      <c r="L26" s="9" t="s">
        <v>4</v>
      </c>
      <c r="M26" s="8"/>
      <c r="N26" s="9" t="s">
        <v>5</v>
      </c>
      <c r="O26" s="8">
        <f t="shared" si="2"/>
        <v>-36000</v>
      </c>
      <c r="P26" s="6">
        <f t="shared" si="1"/>
        <v>0</v>
      </c>
      <c r="Q26" s="28">
        <f t="shared" si="3"/>
        <v>0</v>
      </c>
    </row>
    <row r="27" spans="2:18" ht="13.5">
      <c r="B27" s="10"/>
      <c r="C27" s="19">
        <v>11</v>
      </c>
      <c r="D27" s="31" t="s">
        <v>69</v>
      </c>
      <c r="E27" s="43" t="s">
        <v>108</v>
      </c>
      <c r="F27" s="19" t="s">
        <v>70</v>
      </c>
      <c r="G27" s="66">
        <v>740</v>
      </c>
      <c r="H27" s="9">
        <f>600/G27</f>
        <v>0.8108108108108109</v>
      </c>
      <c r="I27" s="27">
        <v>12</v>
      </c>
      <c r="J27" s="9" t="s">
        <v>3</v>
      </c>
      <c r="K27" s="8">
        <v>27</v>
      </c>
      <c r="L27" s="9" t="s">
        <v>4</v>
      </c>
      <c r="M27" s="8">
        <v>24</v>
      </c>
      <c r="N27" s="9" t="s">
        <v>5</v>
      </c>
      <c r="O27" s="8">
        <f>(I27-$I$3)*3600+(K27-$K$3)*60+(M27-$M$3)</f>
        <v>8844</v>
      </c>
      <c r="P27" s="6">
        <f>IF(O27&gt;0,O27,0)</f>
        <v>8844</v>
      </c>
      <c r="Q27" s="28">
        <f>P27*H27</f>
        <v>7170.810810810811</v>
      </c>
      <c r="R27" s="33"/>
    </row>
    <row r="28" spans="2:17" ht="13.5">
      <c r="B28" s="10"/>
      <c r="C28" s="36"/>
      <c r="D28" s="40" t="s">
        <v>40</v>
      </c>
      <c r="E28" s="43"/>
      <c r="F28" s="36" t="s">
        <v>41</v>
      </c>
      <c r="G28" s="75">
        <v>695</v>
      </c>
      <c r="H28" s="24">
        <f t="shared" si="0"/>
        <v>0.8633093525179856</v>
      </c>
      <c r="I28" s="39"/>
      <c r="J28" s="9" t="s">
        <v>3</v>
      </c>
      <c r="K28" s="8"/>
      <c r="L28" s="9" t="s">
        <v>4</v>
      </c>
      <c r="M28" s="8"/>
      <c r="N28" s="9" t="s">
        <v>5</v>
      </c>
      <c r="O28" s="8">
        <f t="shared" si="2"/>
        <v>-36000</v>
      </c>
      <c r="P28" s="6">
        <f t="shared" si="1"/>
        <v>0</v>
      </c>
      <c r="Q28" s="28">
        <f t="shared" si="3"/>
        <v>0</v>
      </c>
    </row>
    <row r="29" spans="2:17" ht="13.5">
      <c r="B29" s="10"/>
      <c r="C29" s="36"/>
      <c r="D29" s="40" t="s">
        <v>42</v>
      </c>
      <c r="E29" s="43"/>
      <c r="F29" s="36" t="s">
        <v>43</v>
      </c>
      <c r="G29" s="75">
        <v>780</v>
      </c>
      <c r="H29" s="24">
        <f t="shared" si="0"/>
        <v>0.7692307692307693</v>
      </c>
      <c r="I29" s="39"/>
      <c r="J29" s="9" t="s">
        <v>3</v>
      </c>
      <c r="K29" s="8"/>
      <c r="L29" s="9" t="s">
        <v>4</v>
      </c>
      <c r="M29" s="8"/>
      <c r="N29" s="9" t="s">
        <v>5</v>
      </c>
      <c r="O29" s="8">
        <f t="shared" si="2"/>
        <v>-36000</v>
      </c>
      <c r="P29" s="6">
        <f t="shared" si="1"/>
        <v>0</v>
      </c>
      <c r="Q29" s="28">
        <f t="shared" si="3"/>
        <v>0</v>
      </c>
    </row>
    <row r="30" spans="2:17" ht="13.5">
      <c r="B30" s="10"/>
      <c r="C30" s="36"/>
      <c r="D30" s="40" t="s">
        <v>46</v>
      </c>
      <c r="E30" s="43" t="s">
        <v>117</v>
      </c>
      <c r="F30" s="36" t="s">
        <v>47</v>
      </c>
      <c r="G30" s="75">
        <v>780</v>
      </c>
      <c r="H30" s="24">
        <f>600/G30</f>
        <v>0.7692307692307693</v>
      </c>
      <c r="I30" s="39"/>
      <c r="J30" s="9" t="s">
        <v>3</v>
      </c>
      <c r="K30" s="8"/>
      <c r="L30" s="9" t="s">
        <v>4</v>
      </c>
      <c r="M30" s="8"/>
      <c r="N30" s="9" t="s">
        <v>5</v>
      </c>
      <c r="O30" s="8">
        <f>(I30-$I$3)*3600+(K30-$K$3)*60+(M30-$M$3)</f>
        <v>-36000</v>
      </c>
      <c r="P30" s="6">
        <f>IF(O30&gt;0,O30,0)</f>
        <v>0</v>
      </c>
      <c r="Q30" s="28">
        <f>P30*H30</f>
        <v>0</v>
      </c>
    </row>
    <row r="31" spans="2:17" ht="13.5">
      <c r="B31" s="10"/>
      <c r="C31" s="36">
        <v>9</v>
      </c>
      <c r="D31" s="40" t="s">
        <v>44</v>
      </c>
      <c r="E31" s="43" t="s">
        <v>118</v>
      </c>
      <c r="F31" s="36" t="s">
        <v>45</v>
      </c>
      <c r="G31" s="75">
        <v>695</v>
      </c>
      <c r="H31" s="24">
        <f t="shared" si="0"/>
        <v>0.8633093525179856</v>
      </c>
      <c r="I31" s="39">
        <v>12</v>
      </c>
      <c r="J31" s="9" t="s">
        <v>3</v>
      </c>
      <c r="K31" s="8">
        <v>16</v>
      </c>
      <c r="L31" s="9" t="s">
        <v>4</v>
      </c>
      <c r="M31" s="8">
        <v>51</v>
      </c>
      <c r="N31" s="9" t="s">
        <v>5</v>
      </c>
      <c r="O31" s="8">
        <f t="shared" si="2"/>
        <v>8211</v>
      </c>
      <c r="P31" s="6">
        <f t="shared" si="1"/>
        <v>8211</v>
      </c>
      <c r="Q31" s="28">
        <f t="shared" si="3"/>
        <v>7088.63309352518</v>
      </c>
    </row>
    <row r="32" spans="2:17" ht="13.5">
      <c r="B32" s="10"/>
      <c r="C32" s="36">
        <v>3</v>
      </c>
      <c r="D32" s="40" t="s">
        <v>48</v>
      </c>
      <c r="E32" s="43" t="s">
        <v>119</v>
      </c>
      <c r="F32" s="36" t="s">
        <v>49</v>
      </c>
      <c r="G32" s="75">
        <v>677</v>
      </c>
      <c r="H32" s="24">
        <f t="shared" si="0"/>
        <v>0.8862629246676514</v>
      </c>
      <c r="I32" s="39">
        <v>11</v>
      </c>
      <c r="J32" s="9" t="s">
        <v>3</v>
      </c>
      <c r="K32" s="8">
        <v>50</v>
      </c>
      <c r="L32" s="9" t="s">
        <v>4</v>
      </c>
      <c r="M32" s="8">
        <v>51</v>
      </c>
      <c r="N32" s="9" t="s">
        <v>5</v>
      </c>
      <c r="O32" s="8">
        <f t="shared" si="2"/>
        <v>6651</v>
      </c>
      <c r="P32" s="6">
        <f t="shared" si="1"/>
        <v>6651</v>
      </c>
      <c r="Q32" s="28">
        <f t="shared" si="3"/>
        <v>5894.534711964549</v>
      </c>
    </row>
    <row r="33" spans="2:17" ht="13.5">
      <c r="B33" s="10"/>
      <c r="C33" s="36" t="s">
        <v>160</v>
      </c>
      <c r="D33" s="40" t="s">
        <v>78</v>
      </c>
      <c r="E33" s="43" t="s">
        <v>120</v>
      </c>
      <c r="F33" s="36" t="s">
        <v>79</v>
      </c>
      <c r="G33" s="75">
        <v>678</v>
      </c>
      <c r="H33" s="24">
        <f>600/G33</f>
        <v>0.8849557522123894</v>
      </c>
      <c r="I33" s="39"/>
      <c r="J33" s="9" t="s">
        <v>3</v>
      </c>
      <c r="K33" s="8"/>
      <c r="L33" s="9" t="s">
        <v>4</v>
      </c>
      <c r="M33" s="8"/>
      <c r="N33" s="9" t="s">
        <v>150</v>
      </c>
      <c r="O33" s="8">
        <f>(I33-$I$3)*3600+(K33-$K$3)*60+(M33-$M$3)</f>
        <v>-36000</v>
      </c>
      <c r="P33" s="6">
        <f>IF(O33&gt;0,O33,0)</f>
        <v>0</v>
      </c>
      <c r="Q33" s="28">
        <f>P33*H33</f>
        <v>0</v>
      </c>
    </row>
    <row r="34" spans="2:17" ht="13.5">
      <c r="B34" s="10"/>
      <c r="C34" s="36">
        <v>2</v>
      </c>
      <c r="D34" s="40" t="s">
        <v>52</v>
      </c>
      <c r="E34" s="43" t="s">
        <v>121</v>
      </c>
      <c r="F34" s="36" t="s">
        <v>53</v>
      </c>
      <c r="G34" s="75">
        <v>658</v>
      </c>
      <c r="H34" s="24">
        <f t="shared" si="0"/>
        <v>0.9118541033434651</v>
      </c>
      <c r="I34" s="39">
        <v>11</v>
      </c>
      <c r="J34" s="9" t="s">
        <v>3</v>
      </c>
      <c r="K34" s="8">
        <v>50</v>
      </c>
      <c r="L34" s="9" t="s">
        <v>4</v>
      </c>
      <c r="M34" s="8">
        <v>5</v>
      </c>
      <c r="N34" s="9" t="s">
        <v>5</v>
      </c>
      <c r="O34" s="8">
        <f t="shared" si="2"/>
        <v>6605</v>
      </c>
      <c r="P34" s="6">
        <f t="shared" si="1"/>
        <v>6605</v>
      </c>
      <c r="Q34" s="28">
        <f t="shared" si="3"/>
        <v>6022.796352583587</v>
      </c>
    </row>
    <row r="35" spans="2:17" ht="13.5">
      <c r="B35" s="10"/>
      <c r="C35" s="36">
        <v>10</v>
      </c>
      <c r="D35" s="40" t="s">
        <v>55</v>
      </c>
      <c r="E35" s="43"/>
      <c r="F35" s="36" t="s">
        <v>157</v>
      </c>
      <c r="G35" s="75">
        <v>708</v>
      </c>
      <c r="H35" s="24">
        <f t="shared" si="0"/>
        <v>0.847457627118644</v>
      </c>
      <c r="I35" s="39">
        <v>12</v>
      </c>
      <c r="J35" s="9" t="s">
        <v>3</v>
      </c>
      <c r="K35" s="8">
        <v>23</v>
      </c>
      <c r="L35" s="9" t="s">
        <v>4</v>
      </c>
      <c r="M35" s="8">
        <v>58</v>
      </c>
      <c r="N35" s="9" t="s">
        <v>5</v>
      </c>
      <c r="O35" s="8">
        <f t="shared" si="2"/>
        <v>8638</v>
      </c>
      <c r="P35" s="6">
        <f t="shared" si="1"/>
        <v>8638</v>
      </c>
      <c r="Q35" s="28">
        <f t="shared" si="3"/>
        <v>7320.338983050847</v>
      </c>
    </row>
    <row r="36" spans="2:17" ht="13.5">
      <c r="B36" s="10"/>
      <c r="C36" s="36"/>
      <c r="D36" s="40" t="s">
        <v>124</v>
      </c>
      <c r="E36" s="43"/>
      <c r="F36" s="36" t="s">
        <v>38</v>
      </c>
      <c r="G36" s="75">
        <v>780</v>
      </c>
      <c r="H36" s="24">
        <f t="shared" si="0"/>
        <v>0.7692307692307693</v>
      </c>
      <c r="I36" s="39"/>
      <c r="J36" s="9" t="s">
        <v>73</v>
      </c>
      <c r="K36" s="8"/>
      <c r="L36" s="9" t="s">
        <v>74</v>
      </c>
      <c r="M36" s="8"/>
      <c r="N36" s="9" t="s">
        <v>75</v>
      </c>
      <c r="O36" s="8">
        <v>0</v>
      </c>
      <c r="P36" s="6">
        <f t="shared" si="1"/>
        <v>0</v>
      </c>
      <c r="Q36" s="28">
        <f t="shared" si="3"/>
        <v>0</v>
      </c>
    </row>
    <row r="37" spans="2:17" ht="13.5">
      <c r="B37" s="10"/>
      <c r="C37" s="36"/>
      <c r="D37" s="40" t="s">
        <v>138</v>
      </c>
      <c r="E37" s="43" t="s">
        <v>139</v>
      </c>
      <c r="F37" s="36" t="s">
        <v>140</v>
      </c>
      <c r="G37" s="75">
        <v>715</v>
      </c>
      <c r="H37" s="24">
        <f t="shared" si="0"/>
        <v>0.8391608391608392</v>
      </c>
      <c r="I37" s="39"/>
      <c r="J37" s="9" t="s">
        <v>73</v>
      </c>
      <c r="K37" s="8"/>
      <c r="L37" s="9" t="s">
        <v>74</v>
      </c>
      <c r="M37" s="8"/>
      <c r="N37" s="9" t="s">
        <v>75</v>
      </c>
      <c r="O37" s="8">
        <v>0</v>
      </c>
      <c r="P37" s="6">
        <f t="shared" si="1"/>
        <v>0</v>
      </c>
      <c r="Q37" s="28">
        <f>P37*H37</f>
        <v>0</v>
      </c>
    </row>
    <row r="38" spans="2:17" ht="13.5">
      <c r="B38" s="10"/>
      <c r="C38" s="36"/>
      <c r="D38" s="40" t="s">
        <v>56</v>
      </c>
      <c r="E38" s="43" t="s">
        <v>122</v>
      </c>
      <c r="F38" s="36" t="s">
        <v>57</v>
      </c>
      <c r="G38" s="75">
        <v>730</v>
      </c>
      <c r="H38" s="24">
        <f t="shared" si="0"/>
        <v>0.821917808219178</v>
      </c>
      <c r="I38" s="39"/>
      <c r="J38" s="9" t="s">
        <v>3</v>
      </c>
      <c r="K38" s="8"/>
      <c r="L38" s="9" t="s">
        <v>4</v>
      </c>
      <c r="M38" s="8"/>
      <c r="N38" s="9" t="s">
        <v>5</v>
      </c>
      <c r="O38" s="8">
        <f t="shared" si="2"/>
        <v>-36000</v>
      </c>
      <c r="P38" s="6">
        <f t="shared" si="1"/>
        <v>0</v>
      </c>
      <c r="Q38" s="28">
        <f t="shared" si="3"/>
        <v>0</v>
      </c>
    </row>
    <row r="39" spans="2:17" ht="13.5">
      <c r="B39" s="10"/>
      <c r="C39" s="36">
        <v>7</v>
      </c>
      <c r="D39" s="40" t="s">
        <v>58</v>
      </c>
      <c r="E39" s="43"/>
      <c r="F39" s="36" t="s">
        <v>59</v>
      </c>
      <c r="G39" s="75">
        <v>710</v>
      </c>
      <c r="H39" s="24">
        <f t="shared" si="0"/>
        <v>0.8450704225352113</v>
      </c>
      <c r="I39" s="39">
        <v>12</v>
      </c>
      <c r="J39" s="9" t="s">
        <v>3</v>
      </c>
      <c r="K39" s="8">
        <v>9</v>
      </c>
      <c r="L39" s="9" t="s">
        <v>4</v>
      </c>
      <c r="M39" s="8">
        <v>47</v>
      </c>
      <c r="N39" s="9" t="s">
        <v>5</v>
      </c>
      <c r="O39" s="8">
        <f t="shared" si="2"/>
        <v>7787</v>
      </c>
      <c r="P39" s="6">
        <f t="shared" si="1"/>
        <v>7787</v>
      </c>
      <c r="Q39" s="28">
        <f t="shared" si="3"/>
        <v>6580.56338028169</v>
      </c>
    </row>
    <row r="40" spans="2:17" ht="13.5">
      <c r="B40" s="10"/>
      <c r="C40" s="36"/>
      <c r="D40" s="31" t="s">
        <v>146</v>
      </c>
      <c r="E40" s="43"/>
      <c r="F40" s="19" t="s">
        <v>147</v>
      </c>
      <c r="G40" s="75"/>
      <c r="H40" s="24" t="e">
        <f>600/G40</f>
        <v>#DIV/0!</v>
      </c>
      <c r="I40" s="39"/>
      <c r="J40" s="9" t="s">
        <v>3</v>
      </c>
      <c r="K40" s="8"/>
      <c r="L40" s="9" t="s">
        <v>4</v>
      </c>
      <c r="M40" s="8"/>
      <c r="N40" s="9" t="s">
        <v>5</v>
      </c>
      <c r="O40" s="8">
        <f>(I40-$I$3)*3600+(K40-$K$3)*60+(M40-$M$3)</f>
        <v>-36000</v>
      </c>
      <c r="P40" s="6">
        <f>IF(O40&gt;0,O40,0)</f>
        <v>0</v>
      </c>
      <c r="Q40" s="28" t="e">
        <f>P40*H40</f>
        <v>#DIV/0!</v>
      </c>
    </row>
    <row r="41" spans="2:17" ht="14.25" thickBot="1">
      <c r="B41" s="52"/>
      <c r="C41" s="53"/>
      <c r="D41" s="63" t="s">
        <v>148</v>
      </c>
      <c r="E41" s="63">
        <v>1129</v>
      </c>
      <c r="F41" s="64" t="s">
        <v>149</v>
      </c>
      <c r="G41" s="77"/>
      <c r="H41" s="56" t="e">
        <f>600/G41</f>
        <v>#DIV/0!</v>
      </c>
      <c r="I41" s="58"/>
      <c r="J41" s="59" t="s">
        <v>73</v>
      </c>
      <c r="K41" s="60"/>
      <c r="L41" s="59" t="s">
        <v>74</v>
      </c>
      <c r="M41" s="60"/>
      <c r="N41" s="59" t="s">
        <v>75</v>
      </c>
      <c r="O41" s="60">
        <f>(I41-$I$3)*3600+(K41-$K$3)*60+(M41-$M$3)</f>
        <v>-36000</v>
      </c>
      <c r="P41" s="61">
        <f>IF(O41&gt;0,O41,0)</f>
        <v>0</v>
      </c>
      <c r="Q41" s="62" t="e">
        <f>P41*H41</f>
        <v>#DIV/0!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6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625" style="0" customWidth="1"/>
    <col min="5" max="5" width="6.875" style="41" bestFit="1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94" t="s">
        <v>142</v>
      </c>
      <c r="C2" s="94"/>
      <c r="D2" s="94"/>
      <c r="E2" s="94"/>
      <c r="F2" s="94"/>
      <c r="G2" s="95" t="s">
        <v>71</v>
      </c>
      <c r="H2" s="95"/>
      <c r="I2" s="95"/>
      <c r="J2" s="95"/>
      <c r="K2" s="95"/>
      <c r="L2" s="95"/>
    </row>
    <row r="3" spans="12:19" ht="14.25" thickBot="1">
      <c r="L3" s="96" t="s">
        <v>2</v>
      </c>
      <c r="M3" s="96"/>
      <c r="N3" s="4">
        <f>'ﾚｰﾃｨﾝｸﾞ計算書 (TSF)'!I3</f>
        <v>10</v>
      </c>
      <c r="O3" s="5" t="s">
        <v>3</v>
      </c>
      <c r="P3" s="2">
        <f>'ﾚｰﾃｨﾝｸﾞ計算書 (TSF)'!K3</f>
        <v>0</v>
      </c>
      <c r="Q3" s="5" t="s">
        <v>4</v>
      </c>
      <c r="R3" s="2">
        <f>'ﾚｰﾃｨﾝｸﾞ計算書 (TSF)'!M3</f>
        <v>0</v>
      </c>
      <c r="S3" s="5" t="s">
        <v>5</v>
      </c>
    </row>
    <row r="4" spans="2:22" ht="14.25" thickBot="1">
      <c r="B4" s="16" t="s">
        <v>6</v>
      </c>
      <c r="C4" s="87" t="s">
        <v>7</v>
      </c>
      <c r="D4" s="16" t="s">
        <v>8</v>
      </c>
      <c r="E4" s="50" t="s">
        <v>80</v>
      </c>
      <c r="F4" s="87" t="s">
        <v>9</v>
      </c>
      <c r="G4" s="88" t="s">
        <v>10</v>
      </c>
      <c r="H4" s="89" t="s">
        <v>60</v>
      </c>
      <c r="I4" s="90" t="s">
        <v>61</v>
      </c>
      <c r="J4" s="91" t="s">
        <v>62</v>
      </c>
      <c r="K4" s="92" t="s">
        <v>63</v>
      </c>
      <c r="L4" s="22" t="s">
        <v>11</v>
      </c>
      <c r="M4" s="93" t="s">
        <v>64</v>
      </c>
      <c r="N4" s="97" t="s">
        <v>12</v>
      </c>
      <c r="O4" s="98"/>
      <c r="P4" s="98"/>
      <c r="Q4" s="98"/>
      <c r="R4" s="98"/>
      <c r="S4" s="99"/>
      <c r="T4" s="18" t="s">
        <v>13</v>
      </c>
      <c r="U4" s="17" t="s">
        <v>13</v>
      </c>
      <c r="V4" s="25" t="s">
        <v>14</v>
      </c>
    </row>
    <row r="5" spans="2:22" ht="13.5">
      <c r="B5" s="78"/>
      <c r="C5" s="36"/>
      <c r="D5" s="31" t="str">
        <f>'ﾚｰﾃｨﾝｸﾞ計算書 (TSF)'!D5</f>
        <v>SCOTCH TIME</v>
      </c>
      <c r="E5" s="79"/>
      <c r="F5" s="19" t="str">
        <f>'ﾚｰﾃｨﾝｸﾞ計算書 (TSF)'!F5</f>
        <v>yamaha-31s</v>
      </c>
      <c r="G5" s="66">
        <f>'ﾚｰﾃｨﾝｸﾞ計算書 (TSF)'!G5</f>
        <v>677</v>
      </c>
      <c r="H5" s="83">
        <v>0.02</v>
      </c>
      <c r="I5" s="84">
        <v>0</v>
      </c>
      <c r="J5" s="85">
        <v>-0.02</v>
      </c>
      <c r="K5" s="30">
        <f aca="true" t="shared" si="0" ref="K5:K38">G5+H5*G5+I5*G5+J5*G5</f>
        <v>677</v>
      </c>
      <c r="L5" s="24">
        <f aca="true" t="shared" si="1" ref="L5:L38">600/K5</f>
        <v>0.8862629246676514</v>
      </c>
      <c r="M5" s="86">
        <v>0.03</v>
      </c>
      <c r="N5" s="27">
        <f>'ﾚｰﾃｨﾝｸﾞ計算書 (TSF)'!I5</f>
        <v>0</v>
      </c>
      <c r="O5" s="9" t="s">
        <v>3</v>
      </c>
      <c r="P5" s="8">
        <f>'ﾚｰﾃｨﾝｸﾞ計算書 (TSF)'!K5</f>
        <v>0</v>
      </c>
      <c r="Q5" s="9" t="s">
        <v>4</v>
      </c>
      <c r="R5" s="8">
        <f>'ﾚｰﾃｨﾝｸﾞ計算書 (TSF)'!M5</f>
        <v>0</v>
      </c>
      <c r="S5" s="9" t="s">
        <v>5</v>
      </c>
      <c r="T5" s="80"/>
      <c r="U5" s="81"/>
      <c r="V5" s="82"/>
    </row>
    <row r="6" spans="2:22" ht="13.5">
      <c r="B6" s="10"/>
      <c r="C6" s="36"/>
      <c r="D6" s="31" t="str">
        <f>'ﾚｰﾃｨﾝｸﾞ計算書 (TSF)'!D6</f>
        <v>せいりょうパラダイス</v>
      </c>
      <c r="E6" s="43" t="s">
        <v>81</v>
      </c>
      <c r="F6" s="19" t="str">
        <f>'ﾚｰﾃｨﾝｸﾞ計算書 (TSF)'!F6</f>
        <v>sp-27ms(solid3p)</v>
      </c>
      <c r="G6" s="66">
        <f>'ﾚｰﾃｨﾝｸﾞ計算書 (TSF)'!G6</f>
        <v>850</v>
      </c>
      <c r="H6" s="68">
        <v>0.04</v>
      </c>
      <c r="I6" s="7">
        <v>0.05</v>
      </c>
      <c r="J6" s="71">
        <v>0</v>
      </c>
      <c r="K6" s="30">
        <f t="shared" si="0"/>
        <v>926.5</v>
      </c>
      <c r="L6" s="24">
        <f t="shared" si="1"/>
        <v>0.6475984889368591</v>
      </c>
      <c r="M6" s="21">
        <v>-0.06</v>
      </c>
      <c r="N6" s="27">
        <f>'ﾚｰﾃｨﾝｸﾞ計算書 (TSF)'!I6</f>
        <v>0</v>
      </c>
      <c r="O6" s="9" t="s">
        <v>3</v>
      </c>
      <c r="P6" s="8">
        <f>'ﾚｰﾃｨﾝｸﾞ計算書 (TSF)'!K6</f>
        <v>0</v>
      </c>
      <c r="Q6" s="9" t="s">
        <v>4</v>
      </c>
      <c r="R6" s="8">
        <f>'ﾚｰﾃｨﾝｸﾞ計算書 (TSF)'!M6</f>
        <v>0</v>
      </c>
      <c r="S6" s="9" t="s">
        <v>5</v>
      </c>
      <c r="T6" s="8">
        <f aca="true" t="shared" si="2" ref="T6:T38">(N6-$N$3)*3600+(P6-$P$3)*60+(R6-$R$3)</f>
        <v>-36000</v>
      </c>
      <c r="U6" s="6">
        <f aca="true" t="shared" si="3" ref="U6:U38">IF(T6&gt;0,T6,0)</f>
        <v>0</v>
      </c>
      <c r="V6" s="28">
        <f aca="true" t="shared" si="4" ref="V6:V41">U6*L6/(1-M6)</f>
        <v>0</v>
      </c>
    </row>
    <row r="7" spans="2:22" ht="13.5">
      <c r="B7" s="10"/>
      <c r="C7" s="36"/>
      <c r="D7" s="31" t="str">
        <f>'ﾚｰﾃｨﾝｸﾞ計算書 (TSF)'!D7</f>
        <v>ＩＳＥ-Ｖ</v>
      </c>
      <c r="E7" s="43" t="s">
        <v>82</v>
      </c>
      <c r="F7" s="19" t="str">
        <f>'ﾚｰﾃｨﾝｸﾞ計算書 (TSF)'!F7</f>
        <v>yamaha-31s LTD</v>
      </c>
      <c r="G7" s="66">
        <f>'ﾚｰﾃｨﾝｸﾞ計算書 (TSF)'!G7</f>
        <v>677</v>
      </c>
      <c r="H7" s="68">
        <v>0.01</v>
      </c>
      <c r="I7" s="7">
        <v>0</v>
      </c>
      <c r="J7" s="71">
        <v>-0.02</v>
      </c>
      <c r="K7" s="30">
        <f t="shared" si="0"/>
        <v>670.23</v>
      </c>
      <c r="L7" s="24">
        <f t="shared" si="1"/>
        <v>0.8952150754218701</v>
      </c>
      <c r="M7" s="21">
        <v>0.03</v>
      </c>
      <c r="N7" s="27">
        <f>'ﾚｰﾃｨﾝｸﾞ計算書 (TSF)'!I7</f>
        <v>0</v>
      </c>
      <c r="O7" s="9" t="s">
        <v>3</v>
      </c>
      <c r="P7" s="8">
        <f>'ﾚｰﾃｨﾝｸﾞ計算書 (TSF)'!K7</f>
        <v>0</v>
      </c>
      <c r="Q7" s="9" t="s">
        <v>4</v>
      </c>
      <c r="R7" s="8">
        <f>'ﾚｰﾃｨﾝｸﾞ計算書 (TSF)'!M7</f>
        <v>0</v>
      </c>
      <c r="S7" s="9" t="s">
        <v>5</v>
      </c>
      <c r="T7" s="8">
        <f t="shared" si="2"/>
        <v>-36000</v>
      </c>
      <c r="U7" s="6">
        <f t="shared" si="3"/>
        <v>0</v>
      </c>
      <c r="V7" s="28">
        <f t="shared" si="4"/>
        <v>0</v>
      </c>
    </row>
    <row r="8" spans="2:22" ht="13.5">
      <c r="B8" s="10"/>
      <c r="C8" s="36"/>
      <c r="D8" s="31" t="str">
        <f>'ﾚｰﾃｨﾝｸﾞ計算書 (TSF)'!D8</f>
        <v>零-ＩＩＩ</v>
      </c>
      <c r="E8" s="43" t="s">
        <v>83</v>
      </c>
      <c r="F8" s="19" t="str">
        <f>'ﾚｰﾃｨﾝｸﾞ計算書 (TSF)'!F8</f>
        <v>swing-28 P:B</v>
      </c>
      <c r="G8" s="66">
        <f>'ﾚｰﾃｨﾝｸﾞ計算書 (TSF)'!G8</f>
        <v>710</v>
      </c>
      <c r="H8" s="68">
        <v>0.03</v>
      </c>
      <c r="I8" s="7">
        <v>0</v>
      </c>
      <c r="J8" s="71">
        <v>0</v>
      </c>
      <c r="K8" s="30">
        <f t="shared" si="0"/>
        <v>731.3</v>
      </c>
      <c r="L8" s="24">
        <f t="shared" si="1"/>
        <v>0.8204567209079722</v>
      </c>
      <c r="M8" s="21">
        <v>0</v>
      </c>
      <c r="N8" s="27">
        <f>'ﾚｰﾃｨﾝｸﾞ計算書 (TSF)'!I8</f>
        <v>0</v>
      </c>
      <c r="O8" s="9" t="s">
        <v>3</v>
      </c>
      <c r="P8" s="8">
        <f>'ﾚｰﾃｨﾝｸﾞ計算書 (TSF)'!K8</f>
        <v>0</v>
      </c>
      <c r="Q8" s="9" t="s">
        <v>4</v>
      </c>
      <c r="R8" s="8">
        <f>'ﾚｰﾃｨﾝｸﾞ計算書 (TSF)'!M8</f>
        <v>0</v>
      </c>
      <c r="S8" s="9" t="s">
        <v>5</v>
      </c>
      <c r="T8" s="8">
        <f t="shared" si="2"/>
        <v>-36000</v>
      </c>
      <c r="U8" s="6">
        <f t="shared" si="3"/>
        <v>0</v>
      </c>
      <c r="V8" s="28">
        <f t="shared" si="4"/>
        <v>0</v>
      </c>
    </row>
    <row r="9" spans="2:22" ht="13.5">
      <c r="B9" s="10"/>
      <c r="C9" s="36"/>
      <c r="D9" s="31" t="str">
        <f>'ﾚｰﾃｨﾝｸﾞ計算書 (TSF)'!D9</f>
        <v>ぐらんめいる</v>
      </c>
      <c r="E9" s="43" t="s">
        <v>84</v>
      </c>
      <c r="F9" s="19" t="str">
        <f>'ﾚｰﾃｨﾝｸﾞ計算書 (TSF)'!F9</f>
        <v>st-27 P:B</v>
      </c>
      <c r="G9" s="66">
        <f>'ﾚｰﾃｨﾝｸﾞ計算書 (TSF)'!G9</f>
        <v>738</v>
      </c>
      <c r="H9" s="68">
        <v>0.04</v>
      </c>
      <c r="I9" s="7">
        <v>0</v>
      </c>
      <c r="J9" s="71">
        <v>0</v>
      </c>
      <c r="K9" s="30">
        <f t="shared" si="0"/>
        <v>767.52</v>
      </c>
      <c r="L9" s="24">
        <f t="shared" si="1"/>
        <v>0.7817385866166354</v>
      </c>
      <c r="M9" s="21">
        <v>0</v>
      </c>
      <c r="N9" s="27">
        <f>'ﾚｰﾃｨﾝｸﾞ計算書 (TSF)'!I9</f>
        <v>0</v>
      </c>
      <c r="O9" s="9" t="s">
        <v>3</v>
      </c>
      <c r="P9" s="8">
        <f>'ﾚｰﾃｨﾝｸﾞ計算書 (TSF)'!K9</f>
        <v>0</v>
      </c>
      <c r="Q9" s="9" t="s">
        <v>4</v>
      </c>
      <c r="R9" s="8">
        <f>'ﾚｰﾃｨﾝｸﾞ計算書 (TSF)'!M9</f>
        <v>0</v>
      </c>
      <c r="S9" s="9" t="s">
        <v>5</v>
      </c>
      <c r="T9" s="8">
        <f t="shared" si="2"/>
        <v>-36000</v>
      </c>
      <c r="U9" s="6">
        <f t="shared" si="3"/>
        <v>0</v>
      </c>
      <c r="V9" s="28">
        <f t="shared" si="4"/>
        <v>0</v>
      </c>
    </row>
    <row r="10" spans="2:22" ht="13.5">
      <c r="B10" s="10"/>
      <c r="C10" s="36"/>
      <c r="D10" s="31" t="str">
        <f>'ﾚｰﾃｨﾝｸﾞ計算書 (TSF)'!D10</f>
        <v>ＢＡＲＩＨＡＩ</v>
      </c>
      <c r="E10" s="43" t="s">
        <v>85</v>
      </c>
      <c r="F10" s="19" t="str">
        <f>'ﾚｰﾃｨﾝｸﾞ計算書 (TSF)'!F10</f>
        <v>watanabe-33(solid3p)</v>
      </c>
      <c r="G10" s="66">
        <f>'ﾚｰﾃｨﾝｸﾞ計算書 (TSF)'!G10</f>
        <v>812</v>
      </c>
      <c r="H10" s="68">
        <v>0.07</v>
      </c>
      <c r="I10" s="7">
        <v>0.05</v>
      </c>
      <c r="J10" s="71">
        <v>0</v>
      </c>
      <c r="K10" s="30">
        <f t="shared" si="0"/>
        <v>909.44</v>
      </c>
      <c r="L10" s="24">
        <f t="shared" si="1"/>
        <v>0.659746657283603</v>
      </c>
      <c r="M10" s="21">
        <v>-0.06</v>
      </c>
      <c r="N10" s="27">
        <f>'ﾚｰﾃｨﾝｸﾞ計算書 (TSF)'!I10</f>
        <v>0</v>
      </c>
      <c r="O10" s="9" t="s">
        <v>3</v>
      </c>
      <c r="P10" s="8">
        <f>'ﾚｰﾃｨﾝｸﾞ計算書 (TSF)'!K10</f>
        <v>0</v>
      </c>
      <c r="Q10" s="9" t="s">
        <v>4</v>
      </c>
      <c r="R10" s="8">
        <f>'ﾚｰﾃｨﾝｸﾞ計算書 (TSF)'!M10</f>
        <v>0</v>
      </c>
      <c r="S10" s="9" t="s">
        <v>5</v>
      </c>
      <c r="T10" s="8">
        <f t="shared" si="2"/>
        <v>-36000</v>
      </c>
      <c r="U10" s="6">
        <f t="shared" si="3"/>
        <v>0</v>
      </c>
      <c r="V10" s="28">
        <f t="shared" si="4"/>
        <v>0</v>
      </c>
    </row>
    <row r="11" spans="2:22" ht="13.5">
      <c r="B11" s="10"/>
      <c r="C11" s="36"/>
      <c r="D11" s="31" t="str">
        <f>'ﾚｰﾃｨﾝｸﾞ計算書 (TSF)'!D11</f>
        <v>SEA HOURSE</v>
      </c>
      <c r="E11" s="43"/>
      <c r="F11" s="19" t="str">
        <f>'ﾚｰﾃｨﾝｸﾞ計算書 (TSF)'!F11</f>
        <v>yamaha-26c(solid2p)</v>
      </c>
      <c r="G11" s="66">
        <f>'ﾚｰﾃｨﾝｸﾞ計算書 (TSF)'!G11</f>
        <v>780</v>
      </c>
      <c r="H11" s="68">
        <v>0.03</v>
      </c>
      <c r="I11" s="7">
        <v>0.03</v>
      </c>
      <c r="J11" s="71">
        <v>0</v>
      </c>
      <c r="K11" s="30">
        <f t="shared" si="0"/>
        <v>826.8</v>
      </c>
      <c r="L11" s="24">
        <f t="shared" si="1"/>
        <v>0.725689404934688</v>
      </c>
      <c r="M11" s="21">
        <v>-0.03</v>
      </c>
      <c r="N11" s="27">
        <f>'ﾚｰﾃｨﾝｸﾞ計算書 (TSF)'!I11</f>
        <v>0</v>
      </c>
      <c r="O11" s="9" t="s">
        <v>73</v>
      </c>
      <c r="P11" s="8">
        <f>'ﾚｰﾃｨﾝｸﾞ計算書 (TSF)'!K11</f>
        <v>0</v>
      </c>
      <c r="Q11" s="9" t="s">
        <v>74</v>
      </c>
      <c r="R11" s="8">
        <f>'ﾚｰﾃｨﾝｸﾞ計算書 (TSF)'!M11</f>
        <v>0</v>
      </c>
      <c r="S11" s="9" t="s">
        <v>75</v>
      </c>
      <c r="T11" s="8">
        <f t="shared" si="2"/>
        <v>-36000</v>
      </c>
      <c r="U11" s="6">
        <f t="shared" si="3"/>
        <v>0</v>
      </c>
      <c r="V11" s="28">
        <f t="shared" si="4"/>
        <v>0</v>
      </c>
    </row>
    <row r="12" spans="2:22" ht="13.5">
      <c r="B12" s="10"/>
      <c r="C12" s="36"/>
      <c r="D12" s="31" t="str">
        <f>'ﾚｰﾃｨﾝｸﾞ計算書 (TSF)'!D12</f>
        <v>はやぶさ</v>
      </c>
      <c r="E12" s="42" t="s">
        <v>86</v>
      </c>
      <c r="F12" s="19" t="str">
        <f>'ﾚｰﾃｨﾝｸﾞ計算書 (TSF)'!F12</f>
        <v>arica27</v>
      </c>
      <c r="G12" s="66">
        <f>'ﾚｰﾃｨﾝｸﾞ計算書 (TSF)'!G12</f>
        <v>740</v>
      </c>
      <c r="H12" s="68">
        <v>0.03</v>
      </c>
      <c r="I12" s="7">
        <v>0.03</v>
      </c>
      <c r="J12" s="71">
        <v>0</v>
      </c>
      <c r="K12" s="30">
        <f>G12+H12*G12+I12*G12+J12*G12</f>
        <v>784.4000000000001</v>
      </c>
      <c r="L12" s="24">
        <f>600/K12</f>
        <v>0.7649158592554818</v>
      </c>
      <c r="M12" s="21">
        <v>0</v>
      </c>
      <c r="N12" s="27">
        <f>'ﾚｰﾃｨﾝｸﾞ計算書 (TSF)'!I12</f>
        <v>0</v>
      </c>
      <c r="O12" s="9" t="s">
        <v>73</v>
      </c>
      <c r="P12" s="8">
        <f>'ﾚｰﾃｨﾝｸﾞ計算書 (TSF)'!K12</f>
        <v>0</v>
      </c>
      <c r="Q12" s="9" t="s">
        <v>74</v>
      </c>
      <c r="R12" s="8">
        <f>'ﾚｰﾃｨﾝｸﾞ計算書 (TSF)'!M12</f>
        <v>0</v>
      </c>
      <c r="S12" s="9" t="s">
        <v>75</v>
      </c>
      <c r="T12" s="34">
        <f>(N12-$N$3)*3600+(P12-$P$3)*60+(R12-$R$3)</f>
        <v>-36000</v>
      </c>
      <c r="U12" s="6">
        <f>IF(T12&gt;0,T12,0)</f>
        <v>0</v>
      </c>
      <c r="V12" s="28">
        <f t="shared" si="4"/>
        <v>0</v>
      </c>
    </row>
    <row r="13" spans="2:22" ht="13.5">
      <c r="B13" s="10"/>
      <c r="C13" s="38"/>
      <c r="D13" s="31" t="str">
        <f>'ﾚｰﾃｨﾝｸﾞ計算書 (TSF)'!D13</f>
        <v>QUERIDA-０</v>
      </c>
      <c r="E13" s="43" t="s">
        <v>87</v>
      </c>
      <c r="F13" s="19" t="str">
        <f>'ﾚｰﾃｨﾝｸﾞ計算書 (TSF)'!F13</f>
        <v>Yamaha31ex</v>
      </c>
      <c r="G13" s="66">
        <f>'ﾚｰﾃｨﾝｸﾞ計算書 (TSF)'!G13</f>
        <v>720</v>
      </c>
      <c r="H13" s="68">
        <v>0.02</v>
      </c>
      <c r="I13" s="7">
        <v>0</v>
      </c>
      <c r="J13" s="71">
        <v>0</v>
      </c>
      <c r="K13" s="30">
        <f t="shared" si="0"/>
        <v>734.4</v>
      </c>
      <c r="L13" s="24">
        <f t="shared" si="1"/>
        <v>0.8169934640522876</v>
      </c>
      <c r="M13" s="21">
        <v>-0.03</v>
      </c>
      <c r="N13" s="27">
        <f>'ﾚｰﾃｨﾝｸﾞ計算書 (TSF)'!I13</f>
        <v>0</v>
      </c>
      <c r="O13" s="9" t="s">
        <v>3</v>
      </c>
      <c r="P13" s="8">
        <f>'ﾚｰﾃｨﾝｸﾞ計算書 (TSF)'!K13</f>
        <v>0</v>
      </c>
      <c r="Q13" s="9" t="s">
        <v>4</v>
      </c>
      <c r="R13" s="8">
        <f>'ﾚｰﾃｨﾝｸﾞ計算書 (TSF)'!M13</f>
        <v>0</v>
      </c>
      <c r="S13" s="9" t="s">
        <v>5</v>
      </c>
      <c r="T13" s="8">
        <f t="shared" si="2"/>
        <v>-36000</v>
      </c>
      <c r="U13" s="6">
        <f t="shared" si="3"/>
        <v>0</v>
      </c>
      <c r="V13" s="28">
        <f t="shared" si="4"/>
        <v>0</v>
      </c>
    </row>
    <row r="14" spans="2:22" ht="13.5">
      <c r="B14" s="10"/>
      <c r="C14" s="36">
        <v>5</v>
      </c>
      <c r="D14" s="31" t="str">
        <f>'ﾚｰﾃｨﾝｸﾞ計算書 (TSF)'!D14</f>
        <v>南風見</v>
      </c>
      <c r="E14" s="43" t="s">
        <v>132</v>
      </c>
      <c r="F14" s="19" t="str">
        <f>'ﾚｰﾃｨﾝｸﾞ計算書 (TSF)'!F14</f>
        <v>yokoyama29</v>
      </c>
      <c r="G14" s="66">
        <f>'ﾚｰﾃｨﾝｸﾞ計算書 (TSF)'!G14</f>
        <v>720</v>
      </c>
      <c r="H14" s="68">
        <v>0.03</v>
      </c>
      <c r="I14" s="7">
        <v>0</v>
      </c>
      <c r="J14" s="71">
        <v>-0.02</v>
      </c>
      <c r="K14" s="30">
        <f t="shared" si="0"/>
        <v>727.2</v>
      </c>
      <c r="L14" s="24">
        <f t="shared" si="1"/>
        <v>0.8250825082508251</v>
      </c>
      <c r="M14" s="21">
        <v>0</v>
      </c>
      <c r="N14" s="27">
        <f>'ﾚｰﾃｨﾝｸﾞ計算書 (TSF)'!I14</f>
        <v>11</v>
      </c>
      <c r="O14" s="9" t="s">
        <v>3</v>
      </c>
      <c r="P14" s="8">
        <f>'ﾚｰﾃｨﾝｸﾞ計算書 (TSF)'!K14</f>
        <v>58</v>
      </c>
      <c r="Q14" s="9" t="s">
        <v>4</v>
      </c>
      <c r="R14" s="8">
        <f>'ﾚｰﾃｨﾝｸﾞ計算書 (TSF)'!M14</f>
        <v>29</v>
      </c>
      <c r="S14" s="9" t="s">
        <v>5</v>
      </c>
      <c r="T14" s="8">
        <f t="shared" si="2"/>
        <v>7109</v>
      </c>
      <c r="U14" s="6">
        <f t="shared" si="3"/>
        <v>7109</v>
      </c>
      <c r="V14" s="28">
        <f t="shared" si="4"/>
        <v>5865.511551155116</v>
      </c>
    </row>
    <row r="15" spans="2:22" ht="13.5">
      <c r="B15" s="10"/>
      <c r="C15" s="36"/>
      <c r="D15" s="31" t="str">
        <f>'ﾚｰﾃｨﾝｸﾞ計算書 (TSF)'!D15</f>
        <v>風の如く</v>
      </c>
      <c r="E15" s="43">
        <v>6160</v>
      </c>
      <c r="F15" s="19" t="str">
        <f>'ﾚｰﾃｨﾝｸﾞ計算書 (TSF)'!F15</f>
        <v>seam31II</v>
      </c>
      <c r="G15" s="66">
        <f>'ﾚｰﾃｨﾝｸﾞ計算書 (TSF)'!G15</f>
        <v>648</v>
      </c>
      <c r="H15" s="68">
        <v>0</v>
      </c>
      <c r="I15" s="7">
        <v>0</v>
      </c>
      <c r="J15" s="71">
        <v>-0.02</v>
      </c>
      <c r="K15" s="30">
        <f>G15+H15*G15+I15*G15+J15*G15</f>
        <v>635.04</v>
      </c>
      <c r="L15" s="24">
        <f>600/K15</f>
        <v>0.944822373393802</v>
      </c>
      <c r="M15" s="21">
        <v>0.03</v>
      </c>
      <c r="N15" s="27">
        <f>'ﾚｰﾃｨﾝｸﾞ計算書 (TSF)'!I15</f>
        <v>0</v>
      </c>
      <c r="O15" s="9" t="s">
        <v>3</v>
      </c>
      <c r="P15" s="8">
        <f>'ﾚｰﾃｨﾝｸﾞ計算書 (TSF)'!K15</f>
        <v>0</v>
      </c>
      <c r="Q15" s="9" t="s">
        <v>4</v>
      </c>
      <c r="R15" s="8">
        <f>'ﾚｰﾃｨﾝｸﾞ計算書 (TSF)'!M15</f>
        <v>0</v>
      </c>
      <c r="S15" s="9" t="s">
        <v>5</v>
      </c>
      <c r="T15" s="8">
        <f>(N15-$N$3)*3600+(P15-$P$3)*60+(R15-$R$3)</f>
        <v>-36000</v>
      </c>
      <c r="U15" s="6">
        <f>IF(T15&gt;0,T15,0)</f>
        <v>0</v>
      </c>
      <c r="V15" s="28">
        <f t="shared" si="4"/>
        <v>0</v>
      </c>
    </row>
    <row r="16" spans="2:22" ht="13.5">
      <c r="B16" s="10"/>
      <c r="C16" s="36"/>
      <c r="D16" s="31" t="str">
        <f>'ﾚｰﾃｨﾝｸﾞ計算書 (TSF)'!D16</f>
        <v>K,DoragonⅡ</v>
      </c>
      <c r="E16" s="41" t="s">
        <v>144</v>
      </c>
      <c r="F16" s="19" t="str">
        <f>'ﾚｰﾃｨﾝｸﾞ計算書 (TSF)'!F16</f>
        <v>Feeling286</v>
      </c>
      <c r="G16" s="66"/>
      <c r="H16" s="68">
        <v>0.01</v>
      </c>
      <c r="I16" s="7"/>
      <c r="J16" s="71"/>
      <c r="K16" s="30"/>
      <c r="L16" s="24" t="e">
        <f t="shared" si="1"/>
        <v>#DIV/0!</v>
      </c>
      <c r="M16" s="21"/>
      <c r="N16" s="27">
        <f>'ﾚｰﾃｨﾝｸﾞ計算書 (TSF)'!I16</f>
        <v>0</v>
      </c>
      <c r="O16" s="9" t="s">
        <v>3</v>
      </c>
      <c r="P16" s="8">
        <f>'ﾚｰﾃｨﾝｸﾞ計算書 (TSF)'!K16</f>
        <v>0</v>
      </c>
      <c r="Q16" s="9" t="s">
        <v>4</v>
      </c>
      <c r="R16" s="8">
        <f>'ﾚｰﾃｨﾝｸﾞ計算書 (TSF)'!M16</f>
        <v>0</v>
      </c>
      <c r="S16" s="9" t="s">
        <v>5</v>
      </c>
      <c r="T16" s="8">
        <f t="shared" si="2"/>
        <v>-36000</v>
      </c>
      <c r="U16" s="6">
        <f t="shared" si="3"/>
        <v>0</v>
      </c>
      <c r="V16" s="28" t="e">
        <f t="shared" si="4"/>
        <v>#DIV/0!</v>
      </c>
    </row>
    <row r="17" spans="2:22" ht="13.5">
      <c r="B17" s="10"/>
      <c r="C17" s="36">
        <v>4</v>
      </c>
      <c r="D17" s="31" t="str">
        <f>'ﾚｰﾃｨﾝｸﾞ計算書 (TSF)'!D17</f>
        <v>ＭＩＳＴＲＡＬ４</v>
      </c>
      <c r="E17" s="43" t="s">
        <v>89</v>
      </c>
      <c r="F17" s="19" t="str">
        <f>'ﾚｰﾃｨﾝｸﾞ計算書 (TSF)'!F17</f>
        <v>yamaha-31s</v>
      </c>
      <c r="G17" s="66">
        <f>'ﾚｰﾃｨﾝｸﾞ計算書 (TSF)'!G17</f>
        <v>677</v>
      </c>
      <c r="H17" s="68">
        <v>0.02</v>
      </c>
      <c r="I17" s="7">
        <v>0</v>
      </c>
      <c r="J17" s="71">
        <v>-0.02</v>
      </c>
      <c r="K17" s="30">
        <f t="shared" si="0"/>
        <v>677</v>
      </c>
      <c r="L17" s="24">
        <f t="shared" si="1"/>
        <v>0.8862629246676514</v>
      </c>
      <c r="M17" s="21">
        <v>0.03</v>
      </c>
      <c r="N17" s="27">
        <f>'ﾚｰﾃｨﾝｸﾞ計算書 (TSF)'!I17</f>
        <v>11</v>
      </c>
      <c r="O17" s="9" t="s">
        <v>3</v>
      </c>
      <c r="P17" s="8">
        <f>'ﾚｰﾃｨﾝｸﾞ計算書 (TSF)'!K17</f>
        <v>54</v>
      </c>
      <c r="Q17" s="9" t="s">
        <v>4</v>
      </c>
      <c r="R17" s="8">
        <f>'ﾚｰﾃｨﾝｸﾞ計算書 (TSF)'!M17</f>
        <v>23</v>
      </c>
      <c r="S17" s="9" t="s">
        <v>5</v>
      </c>
      <c r="T17" s="8">
        <f t="shared" si="2"/>
        <v>6863</v>
      </c>
      <c r="U17" s="6">
        <f t="shared" si="3"/>
        <v>6863</v>
      </c>
      <c r="V17" s="28">
        <f t="shared" si="4"/>
        <v>6270.538610303188</v>
      </c>
    </row>
    <row r="18" spans="2:22" ht="13.5">
      <c r="B18" s="10"/>
      <c r="C18" s="36">
        <v>8</v>
      </c>
      <c r="D18" s="31" t="str">
        <f>'ﾚｰﾃｨﾝｸﾞ計算書 (TSF)'!D18</f>
        <v>J-BLOW</v>
      </c>
      <c r="E18" s="43" t="s">
        <v>90</v>
      </c>
      <c r="F18" s="19" t="str">
        <f>'ﾚｰﾃｨﾝｸﾞ計算書 (TSF)'!F18</f>
        <v>swing-28 P:B</v>
      </c>
      <c r="G18" s="66">
        <f>'ﾚｰﾃｨﾝｸﾞ計算書 (TSF)'!G18</f>
        <v>710</v>
      </c>
      <c r="H18" s="68">
        <v>0.03</v>
      </c>
      <c r="I18" s="7">
        <v>0</v>
      </c>
      <c r="J18" s="71">
        <v>0</v>
      </c>
      <c r="K18" s="30">
        <f t="shared" si="0"/>
        <v>731.3</v>
      </c>
      <c r="L18" s="24">
        <f t="shared" si="1"/>
        <v>0.8204567209079722</v>
      </c>
      <c r="M18" s="21">
        <v>0</v>
      </c>
      <c r="N18" s="27">
        <f>'ﾚｰﾃｨﾝｸﾞ計算書 (TSF)'!I18</f>
        <v>12</v>
      </c>
      <c r="O18" s="9" t="s">
        <v>3</v>
      </c>
      <c r="P18" s="8">
        <f>'ﾚｰﾃｨﾝｸﾞ計算書 (TSF)'!K18</f>
        <v>11</v>
      </c>
      <c r="Q18" s="9" t="s">
        <v>4</v>
      </c>
      <c r="R18" s="8">
        <f>'ﾚｰﾃｨﾝｸﾞ計算書 (TSF)'!M18</f>
        <v>59</v>
      </c>
      <c r="S18" s="9" t="s">
        <v>5</v>
      </c>
      <c r="T18" s="8">
        <f t="shared" si="2"/>
        <v>7919</v>
      </c>
      <c r="U18" s="6">
        <f t="shared" si="3"/>
        <v>7919</v>
      </c>
      <c r="V18" s="28">
        <f t="shared" si="4"/>
        <v>6497.196772870232</v>
      </c>
    </row>
    <row r="19" spans="2:22" ht="13.5">
      <c r="B19" s="10"/>
      <c r="C19" s="36"/>
      <c r="D19" s="31" t="str">
        <f>'ﾚｰﾃｨﾝｸﾞ計算書 (TSF)'!D19</f>
        <v>Only You-ＩＩ</v>
      </c>
      <c r="E19" s="43" t="s">
        <v>91</v>
      </c>
      <c r="F19" s="19" t="str">
        <f>'ﾚｰﾃｨﾝｸﾞ計算書 (TSF)'!F19</f>
        <v>yamaha-30cII sh</v>
      </c>
      <c r="G19" s="66">
        <f>'ﾚｰﾃｨﾝｸﾞ計算書 (TSF)'!G19</f>
        <v>725</v>
      </c>
      <c r="H19" s="68">
        <v>0.04</v>
      </c>
      <c r="I19" s="7">
        <v>0</v>
      </c>
      <c r="J19" s="71">
        <v>-0.02</v>
      </c>
      <c r="K19" s="30">
        <f t="shared" si="0"/>
        <v>739.5</v>
      </c>
      <c r="L19" s="24">
        <f t="shared" si="1"/>
        <v>0.8113590263691683</v>
      </c>
      <c r="M19" s="21">
        <v>0</v>
      </c>
      <c r="N19" s="27">
        <f>'ﾚｰﾃｨﾝｸﾞ計算書 (TSF)'!I19</f>
        <v>0</v>
      </c>
      <c r="O19" s="9" t="s">
        <v>3</v>
      </c>
      <c r="P19" s="8">
        <f>'ﾚｰﾃｨﾝｸﾞ計算書 (TSF)'!K19</f>
        <v>0</v>
      </c>
      <c r="Q19" s="9" t="s">
        <v>4</v>
      </c>
      <c r="R19" s="8">
        <f>'ﾚｰﾃｨﾝｸﾞ計算書 (TSF)'!M19</f>
        <v>0</v>
      </c>
      <c r="S19" s="9" t="s">
        <v>5</v>
      </c>
      <c r="T19" s="8">
        <f t="shared" si="2"/>
        <v>-36000</v>
      </c>
      <c r="U19" s="6">
        <f t="shared" si="3"/>
        <v>0</v>
      </c>
      <c r="V19" s="28">
        <f t="shared" si="4"/>
        <v>0</v>
      </c>
    </row>
    <row r="20" spans="2:22" ht="13.5">
      <c r="B20" s="10"/>
      <c r="C20" s="36">
        <v>6</v>
      </c>
      <c r="D20" s="31" t="str">
        <f>'ﾚｰﾃｨﾝｸﾞ計算書 (TSF)'!D20</f>
        <v>白砂-V</v>
      </c>
      <c r="E20" s="43" t="s">
        <v>141</v>
      </c>
      <c r="F20" s="19" t="str">
        <f>'ﾚｰﾃｨﾝｸﾞ計算書 (TSF)'!F20</f>
        <v>Frendship32α</v>
      </c>
      <c r="G20" s="66">
        <f>'ﾚｰﾃｨﾝｸﾞ計算書 (TSF)'!G20</f>
        <v>708</v>
      </c>
      <c r="H20" s="68">
        <v>0.03</v>
      </c>
      <c r="I20" s="7">
        <v>0</v>
      </c>
      <c r="J20" s="71">
        <v>0</v>
      </c>
      <c r="K20" s="30">
        <f>G20+H20*G20+I20*G20+J20*G20</f>
        <v>729.24</v>
      </c>
      <c r="L20" s="24">
        <f>600/K20</f>
        <v>0.8227743952608195</v>
      </c>
      <c r="M20" s="21">
        <v>0</v>
      </c>
      <c r="N20" s="27">
        <f>'ﾚｰﾃｨﾝｸﾞ計算書 (TSF)'!I20</f>
        <v>12</v>
      </c>
      <c r="O20" s="9" t="s">
        <v>3</v>
      </c>
      <c r="P20" s="8">
        <f>'ﾚｰﾃｨﾝｸﾞ計算書 (TSF)'!K20</f>
        <v>2</v>
      </c>
      <c r="Q20" s="9" t="s">
        <v>4</v>
      </c>
      <c r="R20" s="8">
        <f>'ﾚｰﾃｨﾝｸﾞ計算書 (TSF)'!M20</f>
        <v>10</v>
      </c>
      <c r="S20" s="9" t="s">
        <v>5</v>
      </c>
      <c r="T20" s="8">
        <f>(N20-$N$3)*3600+(P20-$P$3)*60+(R20-$R$3)</f>
        <v>7330</v>
      </c>
      <c r="U20" s="6">
        <f>IF(T20&gt;0,T20,0)</f>
        <v>7330</v>
      </c>
      <c r="V20" s="28">
        <f t="shared" si="4"/>
        <v>6030.936317261807</v>
      </c>
    </row>
    <row r="21" spans="2:22" ht="13.5">
      <c r="B21" s="10"/>
      <c r="C21" s="36"/>
      <c r="D21" s="31" t="str">
        <f>'ﾚｰﾃｨﾝｸﾞ計算書 (TSF)'!D21</f>
        <v>ひねもす－ＩＶ</v>
      </c>
      <c r="E21" s="43" t="s">
        <v>92</v>
      </c>
      <c r="F21" s="19" t="str">
        <f>'ﾚｰﾃｨﾝｸﾞ計算書 (TSF)'!F21</f>
        <v>J-35s</v>
      </c>
      <c r="G21" s="66">
        <f>'ﾚｰﾃｨﾝｸﾞ計算書 (TSF)'!G21</f>
        <v>643</v>
      </c>
      <c r="H21" s="68">
        <v>0.02</v>
      </c>
      <c r="I21" s="7">
        <v>0</v>
      </c>
      <c r="J21" s="71">
        <v>0</v>
      </c>
      <c r="K21" s="30">
        <f t="shared" si="0"/>
        <v>655.86</v>
      </c>
      <c r="L21" s="24">
        <f t="shared" si="1"/>
        <v>0.9148293843198243</v>
      </c>
      <c r="M21" s="21">
        <v>0.03</v>
      </c>
      <c r="N21" s="27">
        <f>'ﾚｰﾃｨﾝｸﾞ計算書 (TSF)'!I21</f>
        <v>0</v>
      </c>
      <c r="O21" s="9" t="s">
        <v>3</v>
      </c>
      <c r="P21" s="8">
        <f>'ﾚｰﾃｨﾝｸﾞ計算書 (TSF)'!K21</f>
        <v>0</v>
      </c>
      <c r="Q21" s="9" t="s">
        <v>4</v>
      </c>
      <c r="R21" s="8">
        <f>'ﾚｰﾃｨﾝｸﾞ計算書 (TSF)'!M21</f>
        <v>0</v>
      </c>
      <c r="S21" s="9" t="s">
        <v>5</v>
      </c>
      <c r="T21" s="8">
        <f t="shared" si="2"/>
        <v>-36000</v>
      </c>
      <c r="U21" s="6">
        <f t="shared" si="3"/>
        <v>0</v>
      </c>
      <c r="V21" s="28">
        <f t="shared" si="4"/>
        <v>0</v>
      </c>
    </row>
    <row r="22" spans="2:22" ht="13.5">
      <c r="B22" s="10"/>
      <c r="C22" s="36"/>
      <c r="D22" s="31" t="str">
        <f>'ﾚｰﾃｨﾝｸﾞ計算書 (TSF)'!D22</f>
        <v>ＣＡＲＥＳＳ-ＩＩ</v>
      </c>
      <c r="E22" s="43" t="s">
        <v>96</v>
      </c>
      <c r="F22" s="19" t="str">
        <f>'ﾚｰﾃｨﾝｸﾞ計算書 (TSF)'!F22</f>
        <v>yamaha-31s</v>
      </c>
      <c r="G22" s="66">
        <f>'ﾚｰﾃｨﾝｸﾞ計算書 (TSF)'!G22</f>
        <v>677</v>
      </c>
      <c r="H22" s="68">
        <v>0.03</v>
      </c>
      <c r="I22" s="7">
        <v>0</v>
      </c>
      <c r="J22" s="71">
        <v>-0.02</v>
      </c>
      <c r="K22" s="30">
        <f>G22+H22*G22+I22*G22+J22*G22</f>
        <v>683.77</v>
      </c>
      <c r="L22" s="24">
        <f>600/K22</f>
        <v>0.8774880442253975</v>
      </c>
      <c r="M22" s="21">
        <v>0.03</v>
      </c>
      <c r="N22" s="27">
        <f>'ﾚｰﾃｨﾝｸﾞ計算書 (TSF)'!I22</f>
        <v>0</v>
      </c>
      <c r="O22" s="9" t="s">
        <v>3</v>
      </c>
      <c r="P22" s="8">
        <f>'ﾚｰﾃｨﾝｸﾞ計算書 (TSF)'!K22</f>
        <v>0</v>
      </c>
      <c r="Q22" s="9" t="s">
        <v>4</v>
      </c>
      <c r="R22" s="8">
        <f>'ﾚｰﾃｨﾝｸﾞ計算書 (TSF)'!M22</f>
        <v>0</v>
      </c>
      <c r="S22" s="9" t="s">
        <v>5</v>
      </c>
      <c r="T22" s="8">
        <f>(N22-$N$3)*3600+(P22-$P$3)*60+(R22-$R$3)</f>
        <v>-36000</v>
      </c>
      <c r="U22" s="6">
        <f>IF(T22&gt;0,T22,0)</f>
        <v>0</v>
      </c>
      <c r="V22" s="28">
        <f t="shared" si="4"/>
        <v>0</v>
      </c>
    </row>
    <row r="23" spans="2:22" ht="13.5">
      <c r="B23" s="10"/>
      <c r="C23" s="36">
        <v>1</v>
      </c>
      <c r="D23" s="31" t="str">
        <f>'ﾚｰﾃｨﾝｸﾞ計算書 (TSF)'!D23</f>
        <v>QUERIDA-ＩＶ</v>
      </c>
      <c r="E23" s="43" t="s">
        <v>93</v>
      </c>
      <c r="F23" s="19" t="str">
        <f>'ﾚｰﾃｨﾝｸﾞ計算書 (TSF)'!F23</f>
        <v>fre-31</v>
      </c>
      <c r="G23" s="66">
        <f>'ﾚｰﾃｨﾝｸﾞ計算書 (TSF)'!G23</f>
        <v>663</v>
      </c>
      <c r="H23" s="68">
        <v>0.01</v>
      </c>
      <c r="I23" s="7">
        <v>0</v>
      </c>
      <c r="J23" s="71">
        <v>-0.02</v>
      </c>
      <c r="K23" s="30">
        <f t="shared" si="0"/>
        <v>656.37</v>
      </c>
      <c r="L23" s="24">
        <f t="shared" si="1"/>
        <v>0.9141185611773847</v>
      </c>
      <c r="M23" s="21">
        <v>0.03</v>
      </c>
      <c r="N23" s="27">
        <f>'ﾚｰﾃｨﾝｸﾞ計算書 (TSF)'!I23</f>
        <v>11</v>
      </c>
      <c r="O23" s="9" t="s">
        <v>3</v>
      </c>
      <c r="P23" s="8">
        <f>'ﾚｰﾃｨﾝｸﾞ計算書 (TSF)'!K23</f>
        <v>45</v>
      </c>
      <c r="Q23" s="9" t="s">
        <v>4</v>
      </c>
      <c r="R23" s="8">
        <f>'ﾚｰﾃｨﾝｸﾞ計算書 (TSF)'!M23</f>
        <v>16</v>
      </c>
      <c r="S23" s="9" t="s">
        <v>5</v>
      </c>
      <c r="T23" s="8">
        <f t="shared" si="2"/>
        <v>6316</v>
      </c>
      <c r="U23" s="6">
        <f t="shared" si="3"/>
        <v>6316</v>
      </c>
      <c r="V23" s="28">
        <f t="shared" si="4"/>
        <v>5952.136940614806</v>
      </c>
    </row>
    <row r="24" spans="2:22" ht="13.5">
      <c r="B24" s="10"/>
      <c r="C24" s="36"/>
      <c r="D24" s="31" t="str">
        <f>'ﾚｰﾃｨﾝｸﾞ計算書 (TSF)'!D24</f>
        <v>LUNA-IV</v>
      </c>
      <c r="E24" s="43" t="s">
        <v>94</v>
      </c>
      <c r="F24" s="19" t="str">
        <f>'ﾚｰﾃｨﾝｸﾞ計算書 (TSF)'!F24</f>
        <v>scotch-30(solid3p)</v>
      </c>
      <c r="G24" s="66">
        <f>'ﾚｰﾃｨﾝｸﾞ計算書 (TSF)'!G24</f>
        <v>780</v>
      </c>
      <c r="H24" s="68">
        <v>0.05</v>
      </c>
      <c r="I24" s="7">
        <v>0.05</v>
      </c>
      <c r="J24" s="71">
        <v>0</v>
      </c>
      <c r="K24" s="30">
        <f>G24+H24*G24+I24*G24+J24*G24</f>
        <v>858</v>
      </c>
      <c r="L24" s="24">
        <f>600/K24</f>
        <v>0.6993006993006993</v>
      </c>
      <c r="M24" s="21">
        <v>-0.03</v>
      </c>
      <c r="N24" s="27">
        <f>'ﾚｰﾃｨﾝｸﾞ計算書 (TSF)'!I24</f>
        <v>0</v>
      </c>
      <c r="O24" s="9" t="s">
        <v>3</v>
      </c>
      <c r="P24" s="8">
        <f>'ﾚｰﾃｨﾝｸﾞ計算書 (TSF)'!K24</f>
        <v>0</v>
      </c>
      <c r="Q24" s="9" t="s">
        <v>4</v>
      </c>
      <c r="R24" s="8">
        <f>'ﾚｰﾃｨﾝｸﾞ計算書 (TSF)'!M24</f>
        <v>0</v>
      </c>
      <c r="S24" s="9" t="s">
        <v>5</v>
      </c>
      <c r="T24" s="8">
        <f>(N24-$N$3)*3600+(P24-$P$3)*60+(R24-$R$3)</f>
        <v>-36000</v>
      </c>
      <c r="U24" s="6">
        <f>IF(T24&gt;0,T24,0)</f>
        <v>0</v>
      </c>
      <c r="V24" s="28">
        <f t="shared" si="4"/>
        <v>0</v>
      </c>
    </row>
    <row r="25" spans="2:22" ht="13.5">
      <c r="B25" s="10"/>
      <c r="C25" s="36"/>
      <c r="D25" s="31" t="str">
        <f>'ﾚｰﾃｨﾝｸﾞ計算書 (TSF)'!D25</f>
        <v>エートス</v>
      </c>
      <c r="E25" s="43" t="s">
        <v>95</v>
      </c>
      <c r="F25" s="19" t="str">
        <f>'ﾚｰﾃｨﾝｸﾞ計算書 (TSF)'!F25</f>
        <v>cat-30(solid2p)</v>
      </c>
      <c r="G25" s="66">
        <f>'ﾚｰﾃｨﾝｸﾞ計算書 (TSF)'!G25</f>
        <v>775</v>
      </c>
      <c r="H25" s="68">
        <v>0.04</v>
      </c>
      <c r="I25" s="7">
        <v>0.03</v>
      </c>
      <c r="J25" s="71">
        <v>0</v>
      </c>
      <c r="K25" s="30">
        <f t="shared" si="0"/>
        <v>829.25</v>
      </c>
      <c r="L25" s="24">
        <f t="shared" si="1"/>
        <v>0.7235453723243895</v>
      </c>
      <c r="M25" s="21">
        <v>-0.03</v>
      </c>
      <c r="N25" s="27">
        <f>'ﾚｰﾃｨﾝｸﾞ計算書 (TSF)'!I25</f>
        <v>0</v>
      </c>
      <c r="O25" s="9" t="s">
        <v>3</v>
      </c>
      <c r="P25" s="8">
        <f>'ﾚｰﾃｨﾝｸﾞ計算書 (TSF)'!K25</f>
        <v>0</v>
      </c>
      <c r="Q25" s="9" t="s">
        <v>4</v>
      </c>
      <c r="R25" s="8">
        <f>'ﾚｰﾃｨﾝｸﾞ計算書 (TSF)'!M25</f>
        <v>0</v>
      </c>
      <c r="S25" s="9" t="s">
        <v>5</v>
      </c>
      <c r="T25" s="8">
        <f t="shared" si="2"/>
        <v>-36000</v>
      </c>
      <c r="U25" s="6">
        <f t="shared" si="3"/>
        <v>0</v>
      </c>
      <c r="V25" s="28">
        <f t="shared" si="4"/>
        <v>0</v>
      </c>
    </row>
    <row r="26" spans="2:22" ht="13.5">
      <c r="B26" s="10"/>
      <c r="C26" s="36"/>
      <c r="D26" s="31" t="str">
        <f>'ﾚｰﾃｨﾝｸﾞ計算書 (TSF)'!D26</f>
        <v>MYMY</v>
      </c>
      <c r="E26" s="43"/>
      <c r="F26" s="19" t="str">
        <f>'ﾚｰﾃｨﾝｸﾞ計算書 (TSF)'!F26</f>
        <v>yamaha-26c(solid2p)</v>
      </c>
      <c r="G26" s="66">
        <f>'ﾚｰﾃｨﾝｸﾞ計算書 (TSF)'!G26</f>
        <v>780</v>
      </c>
      <c r="H26" s="68">
        <v>0.02</v>
      </c>
      <c r="I26" s="7">
        <v>0.03</v>
      </c>
      <c r="J26" s="71">
        <v>0</v>
      </c>
      <c r="K26" s="30">
        <f t="shared" si="0"/>
        <v>819</v>
      </c>
      <c r="L26" s="24">
        <f t="shared" si="1"/>
        <v>0.7326007326007326</v>
      </c>
      <c r="M26" s="21">
        <v>-0.03</v>
      </c>
      <c r="N26" s="27">
        <f>'ﾚｰﾃｨﾝｸﾞ計算書 (TSF)'!I26</f>
        <v>0</v>
      </c>
      <c r="O26" s="9" t="s">
        <v>3</v>
      </c>
      <c r="P26" s="8">
        <f>'ﾚｰﾃｨﾝｸﾞ計算書 (TSF)'!K26</f>
        <v>0</v>
      </c>
      <c r="Q26" s="9" t="s">
        <v>4</v>
      </c>
      <c r="R26" s="8">
        <f>'ﾚｰﾃｨﾝｸﾞ計算書 (TSF)'!M26</f>
        <v>0</v>
      </c>
      <c r="S26" s="9" t="s">
        <v>5</v>
      </c>
      <c r="T26" s="8">
        <f t="shared" si="2"/>
        <v>-36000</v>
      </c>
      <c r="U26" s="6">
        <f t="shared" si="3"/>
        <v>0</v>
      </c>
      <c r="V26" s="28">
        <f t="shared" si="4"/>
        <v>0</v>
      </c>
    </row>
    <row r="27" spans="2:22" ht="13.5">
      <c r="B27" s="10"/>
      <c r="C27" s="19">
        <v>11</v>
      </c>
      <c r="D27" s="31" t="str">
        <f>'ﾚｰﾃｨﾝｸﾞ計算書 (TSF)'!D27</f>
        <v>SATA III</v>
      </c>
      <c r="E27" s="43" t="s">
        <v>88</v>
      </c>
      <c r="F27" s="19" t="str">
        <f>'ﾚｰﾃｨﾝｸﾞ計算書 (TSF)'!F27</f>
        <v>joylack26 P:B</v>
      </c>
      <c r="G27" s="66">
        <f>'ﾚｰﾃｨﾝｸﾞ計算書 (TSF)'!G27</f>
        <v>740</v>
      </c>
      <c r="H27" s="68">
        <v>0.03</v>
      </c>
      <c r="I27" s="7">
        <v>0</v>
      </c>
      <c r="J27" s="71">
        <v>0</v>
      </c>
      <c r="K27" s="30">
        <f>G27+H27*G27+I27*G27+J27*G27</f>
        <v>762.2</v>
      </c>
      <c r="L27" s="24">
        <f>600/K27</f>
        <v>0.7871949619522435</v>
      </c>
      <c r="M27" s="21">
        <v>0</v>
      </c>
      <c r="N27" s="27">
        <f>'ﾚｰﾃｨﾝｸﾞ計算書 (TSF)'!I27</f>
        <v>12</v>
      </c>
      <c r="O27" s="9" t="s">
        <v>3</v>
      </c>
      <c r="P27" s="8">
        <f>'ﾚｰﾃｨﾝｸﾞ計算書 (TSF)'!K27</f>
        <v>27</v>
      </c>
      <c r="Q27" s="9" t="s">
        <v>4</v>
      </c>
      <c r="R27" s="8">
        <f>'ﾚｰﾃｨﾝｸﾞ計算書 (TSF)'!M27</f>
        <v>24</v>
      </c>
      <c r="S27" s="9" t="s">
        <v>5</v>
      </c>
      <c r="T27" s="8">
        <f>(N27-$N$3)*3600+(P27-$P$3)*60+(R27-$R$3)</f>
        <v>8844</v>
      </c>
      <c r="U27" s="6">
        <f>IF(T27&gt;0,T27,0)</f>
        <v>8844</v>
      </c>
      <c r="V27" s="28">
        <f t="shared" si="4"/>
        <v>6961.9522435056415</v>
      </c>
    </row>
    <row r="28" spans="2:22" ht="13.5">
      <c r="B28" s="10"/>
      <c r="C28" s="36"/>
      <c r="D28" s="31" t="str">
        <f>'ﾚｰﾃｨﾝｸﾞ計算書 (TSF)'!D28</f>
        <v>ESPERANZA-ＩＶ</v>
      </c>
      <c r="E28" s="43"/>
      <c r="F28" s="19" t="str">
        <f>'ﾚｰﾃｨﾝｸﾞ計算書 (TSF)'!F28</f>
        <v>dp-33c(solid3p)</v>
      </c>
      <c r="G28" s="66">
        <f>'ﾚｰﾃｨﾝｸﾞ計算書 (TSF)'!G28</f>
        <v>695</v>
      </c>
      <c r="H28" s="68">
        <v>0.05</v>
      </c>
      <c r="I28" s="7">
        <v>0.05</v>
      </c>
      <c r="J28" s="71">
        <v>0</v>
      </c>
      <c r="K28" s="30">
        <f t="shared" si="0"/>
        <v>764.5</v>
      </c>
      <c r="L28" s="24">
        <f t="shared" si="1"/>
        <v>0.7848266841072596</v>
      </c>
      <c r="M28" s="21">
        <v>0</v>
      </c>
      <c r="N28" s="27">
        <f>'ﾚｰﾃｨﾝｸﾞ計算書 (TSF)'!I28</f>
        <v>0</v>
      </c>
      <c r="O28" s="9" t="s">
        <v>3</v>
      </c>
      <c r="P28" s="8">
        <f>'ﾚｰﾃｨﾝｸﾞ計算書 (TSF)'!K28</f>
        <v>0</v>
      </c>
      <c r="Q28" s="9" t="s">
        <v>4</v>
      </c>
      <c r="R28" s="8">
        <f>'ﾚｰﾃｨﾝｸﾞ計算書 (TSF)'!M28</f>
        <v>0</v>
      </c>
      <c r="S28" s="9" t="s">
        <v>5</v>
      </c>
      <c r="T28" s="8">
        <f t="shared" si="2"/>
        <v>-36000</v>
      </c>
      <c r="U28" s="6">
        <f t="shared" si="3"/>
        <v>0</v>
      </c>
      <c r="V28" s="28">
        <f t="shared" si="4"/>
        <v>0</v>
      </c>
    </row>
    <row r="29" spans="2:22" ht="13.5">
      <c r="B29" s="10"/>
      <c r="C29" s="36"/>
      <c r="D29" s="31" t="str">
        <f>'ﾚｰﾃｨﾝｸﾞ計算書 (TSF)'!D29</f>
        <v>雲-ＩＩ</v>
      </c>
      <c r="E29" s="43"/>
      <c r="F29" s="19" t="str">
        <f>'ﾚｰﾃｨﾝｸﾞ計算書 (TSF)'!F29</f>
        <v>dp-26(solid2p)</v>
      </c>
      <c r="G29" s="66">
        <f>'ﾚｰﾃｨﾝｸﾞ計算書 (TSF)'!G29</f>
        <v>780</v>
      </c>
      <c r="H29" s="68">
        <v>0.04</v>
      </c>
      <c r="I29" s="7">
        <v>0.03</v>
      </c>
      <c r="J29" s="71">
        <v>0</v>
      </c>
      <c r="K29" s="30">
        <f t="shared" si="0"/>
        <v>834.6</v>
      </c>
      <c r="L29" s="24">
        <f t="shared" si="1"/>
        <v>0.7189072609633357</v>
      </c>
      <c r="M29" s="21">
        <v>0</v>
      </c>
      <c r="N29" s="27">
        <f>'ﾚｰﾃｨﾝｸﾞ計算書 (TSF)'!I29</f>
        <v>0</v>
      </c>
      <c r="O29" s="9" t="s">
        <v>3</v>
      </c>
      <c r="P29" s="8">
        <f>'ﾚｰﾃｨﾝｸﾞ計算書 (TSF)'!K29</f>
        <v>0</v>
      </c>
      <c r="Q29" s="9" t="s">
        <v>4</v>
      </c>
      <c r="R29" s="8">
        <f>'ﾚｰﾃｨﾝｸﾞ計算書 (TSF)'!M29</f>
        <v>0</v>
      </c>
      <c r="S29" s="9" t="s">
        <v>5</v>
      </c>
      <c r="T29" s="8">
        <f t="shared" si="2"/>
        <v>-36000</v>
      </c>
      <c r="U29" s="6">
        <f t="shared" si="3"/>
        <v>0</v>
      </c>
      <c r="V29" s="28">
        <f t="shared" si="4"/>
        <v>0</v>
      </c>
    </row>
    <row r="30" spans="2:22" ht="13.5">
      <c r="B30" s="10"/>
      <c r="C30" s="36"/>
      <c r="D30" s="31" t="str">
        <f>'ﾚｰﾃｨﾝｸﾞ計算書 (TSF)'!D30</f>
        <v>ＳＨＡＣＨＩ-ＩＩ</v>
      </c>
      <c r="E30" s="43" t="s">
        <v>97</v>
      </c>
      <c r="F30" s="19" t="str">
        <f>'ﾚｰﾃｨﾝｸﾞ計算書 (TSF)'!F30</f>
        <v>canal-30(solid3p)</v>
      </c>
      <c r="G30" s="66">
        <f>'ﾚｰﾃｨﾝｸﾞ計算書 (TSF)'!G30</f>
        <v>780</v>
      </c>
      <c r="H30" s="68">
        <v>0.04</v>
      </c>
      <c r="I30" s="7">
        <v>0.05</v>
      </c>
      <c r="J30" s="71">
        <v>0</v>
      </c>
      <c r="K30" s="30">
        <f t="shared" si="0"/>
        <v>850.2</v>
      </c>
      <c r="L30" s="24">
        <f t="shared" si="1"/>
        <v>0.7057163020465772</v>
      </c>
      <c r="M30" s="21">
        <v>-0.03</v>
      </c>
      <c r="N30" s="27">
        <f>'ﾚｰﾃｨﾝｸﾞ計算書 (TSF)'!I30</f>
        <v>0</v>
      </c>
      <c r="O30" s="9" t="s">
        <v>3</v>
      </c>
      <c r="P30" s="8">
        <f>'ﾚｰﾃｨﾝｸﾞ計算書 (TSF)'!K30</f>
        <v>0</v>
      </c>
      <c r="Q30" s="9" t="s">
        <v>4</v>
      </c>
      <c r="R30" s="8">
        <f>'ﾚｰﾃｨﾝｸﾞ計算書 (TSF)'!M30</f>
        <v>0</v>
      </c>
      <c r="S30" s="9" t="s">
        <v>5</v>
      </c>
      <c r="T30" s="8">
        <f t="shared" si="2"/>
        <v>-36000</v>
      </c>
      <c r="U30" s="6">
        <f t="shared" si="3"/>
        <v>0</v>
      </c>
      <c r="V30" s="28">
        <f t="shared" si="4"/>
        <v>0</v>
      </c>
    </row>
    <row r="31" spans="2:22" ht="13.5">
      <c r="B31" s="10"/>
      <c r="C31" s="36">
        <v>9</v>
      </c>
      <c r="D31" s="31" t="str">
        <f>'ﾚｰﾃｨﾝｸﾞ計算書 (TSF)'!D31</f>
        <v>ZIC　ZAC-ＩＩ</v>
      </c>
      <c r="E31" s="43" t="s">
        <v>98</v>
      </c>
      <c r="F31" s="19" t="str">
        <f>'ﾚｰﾃｨﾝｸﾞ計算書 (TSF)'!F31</f>
        <v>yokoyama-30 P:B</v>
      </c>
      <c r="G31" s="66">
        <f>'ﾚｰﾃｨﾝｸﾞ計算書 (TSF)'!G31</f>
        <v>695</v>
      </c>
      <c r="H31" s="68">
        <v>0.04</v>
      </c>
      <c r="I31" s="7">
        <v>0</v>
      </c>
      <c r="J31" s="71">
        <v>-0.02</v>
      </c>
      <c r="K31" s="30">
        <f>G31+H31*G31+I31*G31+J31*G31</f>
        <v>708.9</v>
      </c>
      <c r="L31" s="24">
        <f>600/K31</f>
        <v>0.8463817181548878</v>
      </c>
      <c r="M31" s="21">
        <v>0.03</v>
      </c>
      <c r="N31" s="27">
        <f>'ﾚｰﾃｨﾝｸﾞ計算書 (TSF)'!I31</f>
        <v>12</v>
      </c>
      <c r="O31" s="9" t="s">
        <v>3</v>
      </c>
      <c r="P31" s="8">
        <f>'ﾚｰﾃｨﾝｸﾞ計算書 (TSF)'!K31</f>
        <v>16</v>
      </c>
      <c r="Q31" s="9" t="s">
        <v>4</v>
      </c>
      <c r="R31" s="8">
        <f>'ﾚｰﾃｨﾝｸﾞ計算書 (TSF)'!M31</f>
        <v>51</v>
      </c>
      <c r="S31" s="9" t="s">
        <v>5</v>
      </c>
      <c r="T31" s="8">
        <f>(N31-$N$3)*3600+(P31-$P$3)*60+(R31-$R$3)</f>
        <v>8211</v>
      </c>
      <c r="U31" s="6">
        <f>IF(T31&gt;0,T31,0)</f>
        <v>8211</v>
      </c>
      <c r="V31" s="28">
        <f t="shared" si="4"/>
        <v>7164.577616257509</v>
      </c>
    </row>
    <row r="32" spans="2:22" ht="13.5">
      <c r="B32" s="10"/>
      <c r="C32" s="36">
        <v>3</v>
      </c>
      <c r="D32" s="31" t="str">
        <f>'ﾚｰﾃｨﾝｸﾞ計算書 (TSF)'!D32</f>
        <v>フォルテ</v>
      </c>
      <c r="E32" s="43" t="s">
        <v>99</v>
      </c>
      <c r="F32" s="19" t="str">
        <f>'ﾚｰﾃｨﾝｸﾞ計算書 (TSF)'!F32</f>
        <v>yokoyama-30sr P:B</v>
      </c>
      <c r="G32" s="66">
        <f>'ﾚｰﾃｨﾝｸﾞ計算書 (TSF)'!G32</f>
        <v>677</v>
      </c>
      <c r="H32" s="68">
        <v>0.03</v>
      </c>
      <c r="I32" s="7">
        <v>0</v>
      </c>
      <c r="J32" s="71">
        <v>-0.02</v>
      </c>
      <c r="K32" s="30">
        <f t="shared" si="0"/>
        <v>683.77</v>
      </c>
      <c r="L32" s="24">
        <f t="shared" si="1"/>
        <v>0.8774880442253975</v>
      </c>
      <c r="M32" s="21">
        <v>0.03</v>
      </c>
      <c r="N32" s="27">
        <f>'ﾚｰﾃｨﾝｸﾞ計算書 (TSF)'!I32</f>
        <v>11</v>
      </c>
      <c r="O32" s="9" t="s">
        <v>3</v>
      </c>
      <c r="P32" s="8">
        <f>'ﾚｰﾃｨﾝｸﾞ計算書 (TSF)'!K32</f>
        <v>50</v>
      </c>
      <c r="Q32" s="9" t="s">
        <v>4</v>
      </c>
      <c r="R32" s="8">
        <f>'ﾚｰﾃｨﾝｸﾞ計算書 (TSF)'!M32</f>
        <v>51</v>
      </c>
      <c r="S32" s="9" t="s">
        <v>5</v>
      </c>
      <c r="T32" s="8">
        <f t="shared" si="2"/>
        <v>6651</v>
      </c>
      <c r="U32" s="6">
        <f t="shared" si="3"/>
        <v>6651</v>
      </c>
      <c r="V32" s="28">
        <f t="shared" si="4"/>
        <v>6016.673177467133</v>
      </c>
    </row>
    <row r="33" spans="2:22" ht="13.5">
      <c r="B33" s="10"/>
      <c r="C33" s="36" t="s">
        <v>160</v>
      </c>
      <c r="D33" s="31" t="str">
        <f>'ﾚｰﾃｨﾝｸﾞ計算書 (TSF)'!D33</f>
        <v>CooCooSmile</v>
      </c>
      <c r="E33" s="43" t="s">
        <v>135</v>
      </c>
      <c r="F33" s="19" t="str">
        <f>'ﾚｰﾃｨﾝｸﾞ計算書 (TSF)'!F33</f>
        <v>Dehler34</v>
      </c>
      <c r="G33" s="66">
        <f>'ﾚｰﾃｨﾝｸﾞ計算書 (TSF)'!G33</f>
        <v>678</v>
      </c>
      <c r="H33" s="68">
        <v>0.03</v>
      </c>
      <c r="I33" s="7">
        <v>0</v>
      </c>
      <c r="J33" s="71">
        <v>-0.02</v>
      </c>
      <c r="K33" s="30">
        <f>G33+H33*G33+I33*G33+J33*G33</f>
        <v>684.7800000000001</v>
      </c>
      <c r="L33" s="24">
        <f>600/K33</f>
        <v>0.8761938140716725</v>
      </c>
      <c r="M33" s="21">
        <v>0</v>
      </c>
      <c r="N33" s="27">
        <f>'ﾚｰﾃｨﾝｸﾞ計算書 (TSF)'!I33</f>
        <v>0</v>
      </c>
      <c r="O33" s="9" t="s">
        <v>3</v>
      </c>
      <c r="P33" s="8">
        <f>'ﾚｰﾃｨﾝｸﾞ計算書 (TSF)'!K33</f>
        <v>0</v>
      </c>
      <c r="Q33" s="9" t="s">
        <v>4</v>
      </c>
      <c r="R33" s="8">
        <f>'ﾚｰﾃｨﾝｸﾞ計算書 (TSF)'!M33</f>
        <v>0</v>
      </c>
      <c r="S33" s="9" t="s">
        <v>5</v>
      </c>
      <c r="T33" s="8">
        <f>(N33-$N$3)*3600+(P33-$P$3)*60+(R33-$R$3)</f>
        <v>-36000</v>
      </c>
      <c r="U33" s="6">
        <f>IF(T33&gt;0,T33,0)</f>
        <v>0</v>
      </c>
      <c r="V33" s="28">
        <f t="shared" si="4"/>
        <v>0</v>
      </c>
    </row>
    <row r="34" spans="2:22" ht="13.5">
      <c r="B34" s="10"/>
      <c r="C34" s="36">
        <v>2</v>
      </c>
      <c r="D34" s="31" t="str">
        <f>'ﾚｰﾃｨﾝｸﾞ計算書 (TSF)'!D34</f>
        <v>HIBISCUS-III</v>
      </c>
      <c r="E34" s="43" t="s">
        <v>134</v>
      </c>
      <c r="F34" s="19" t="str">
        <f>'ﾚｰﾃｨﾝｸﾞ計算書 (TSF)'!F34</f>
        <v>swing-34</v>
      </c>
      <c r="G34" s="66">
        <f>'ﾚｰﾃｨﾝｸﾞ計算書 (TSF)'!G34</f>
        <v>658</v>
      </c>
      <c r="H34" s="68">
        <v>0.03</v>
      </c>
      <c r="I34" s="7">
        <v>0</v>
      </c>
      <c r="J34" s="71">
        <v>-0.02</v>
      </c>
      <c r="K34" s="30">
        <f t="shared" si="0"/>
        <v>664.58</v>
      </c>
      <c r="L34" s="24">
        <f t="shared" si="1"/>
        <v>0.9028258448945198</v>
      </c>
      <c r="M34" s="21">
        <v>0.03</v>
      </c>
      <c r="N34" s="27">
        <f>'ﾚｰﾃｨﾝｸﾞ計算書 (TSF)'!I34</f>
        <v>11</v>
      </c>
      <c r="O34" s="9" t="s">
        <v>3</v>
      </c>
      <c r="P34" s="8">
        <f>'ﾚｰﾃｨﾝｸﾞ計算書 (TSF)'!K34</f>
        <v>50</v>
      </c>
      <c r="Q34" s="9" t="s">
        <v>4</v>
      </c>
      <c r="R34" s="8">
        <f>'ﾚｰﾃｨﾝｸﾞ計算書 (TSF)'!M34</f>
        <v>5</v>
      </c>
      <c r="S34" s="9" t="s">
        <v>5</v>
      </c>
      <c r="T34" s="8">
        <f t="shared" si="2"/>
        <v>6605</v>
      </c>
      <c r="U34" s="6">
        <f t="shared" si="3"/>
        <v>6605</v>
      </c>
      <c r="V34" s="28">
        <f t="shared" si="4"/>
        <v>6147.592479926086</v>
      </c>
    </row>
    <row r="35" spans="2:22" ht="13.5">
      <c r="B35" s="10"/>
      <c r="C35" s="36">
        <v>10</v>
      </c>
      <c r="D35" s="31" t="str">
        <f>'ﾚｰﾃｨﾝｸﾞ計算書 (TSF)'!D35</f>
        <v>アルバトロス</v>
      </c>
      <c r="E35" s="43"/>
      <c r="F35" s="19" t="str">
        <f>'ﾚｰﾃｨﾝｸﾞ計算書 (TSF)'!F35</f>
        <v>yamaha30sⅡ</v>
      </c>
      <c r="G35" s="66">
        <f>'ﾚｰﾃｨﾝｸﾞ計算書 (TSF)'!G35</f>
        <v>708</v>
      </c>
      <c r="H35" s="68">
        <v>0.03</v>
      </c>
      <c r="I35" s="7">
        <v>0</v>
      </c>
      <c r="J35" s="71">
        <v>-0.02</v>
      </c>
      <c r="K35" s="30">
        <f t="shared" si="0"/>
        <v>715.08</v>
      </c>
      <c r="L35" s="24">
        <f t="shared" si="1"/>
        <v>0.8390669575432119</v>
      </c>
      <c r="M35" s="21">
        <v>0</v>
      </c>
      <c r="N35" s="27">
        <f>'ﾚｰﾃｨﾝｸﾞ計算書 (TSF)'!I35</f>
        <v>12</v>
      </c>
      <c r="O35" s="9" t="s">
        <v>3</v>
      </c>
      <c r="P35" s="8">
        <f>'ﾚｰﾃｨﾝｸﾞ計算書 (TSF)'!K35</f>
        <v>23</v>
      </c>
      <c r="Q35" s="9" t="s">
        <v>4</v>
      </c>
      <c r="R35" s="8">
        <f>'ﾚｰﾃｨﾝｸﾞ計算書 (TSF)'!M35</f>
        <v>58</v>
      </c>
      <c r="S35" s="9" t="s">
        <v>5</v>
      </c>
      <c r="T35" s="8">
        <f t="shared" si="2"/>
        <v>8638</v>
      </c>
      <c r="U35" s="6">
        <f t="shared" si="3"/>
        <v>8638</v>
      </c>
      <c r="V35" s="28">
        <f t="shared" si="4"/>
        <v>7247.860379258264</v>
      </c>
    </row>
    <row r="36" spans="2:22" ht="13.5">
      <c r="B36" s="10"/>
      <c r="C36" s="36"/>
      <c r="D36" s="31" t="str">
        <f>'ﾚｰﾃｨﾝｸﾞ計算書 (TSF)'!D36</f>
        <v>波光</v>
      </c>
      <c r="E36" s="43"/>
      <c r="F36" s="19" t="str">
        <f>'ﾚｰﾃｨﾝｸﾞ計算書 (TSF)'!F36</f>
        <v>yamaha-26c(solid2p)</v>
      </c>
      <c r="G36" s="66">
        <f>'ﾚｰﾃｨﾝｸﾞ計算書 (TSF)'!G36</f>
        <v>780</v>
      </c>
      <c r="H36" s="68">
        <v>0.03</v>
      </c>
      <c r="I36" s="7">
        <v>0.05</v>
      </c>
      <c r="J36" s="71">
        <v>0</v>
      </c>
      <c r="K36" s="30">
        <f t="shared" si="0"/>
        <v>842.4</v>
      </c>
      <c r="L36" s="24">
        <f t="shared" si="1"/>
        <v>0.7122507122507122</v>
      </c>
      <c r="M36" s="21">
        <v>0</v>
      </c>
      <c r="N36" s="27">
        <f>'ﾚｰﾃｨﾝｸﾞ計算書 (TSF)'!I36</f>
        <v>0</v>
      </c>
      <c r="O36" s="9" t="s">
        <v>3</v>
      </c>
      <c r="P36" s="8">
        <f>'ﾚｰﾃｨﾝｸﾞ計算書 (TSF)'!K36</f>
        <v>0</v>
      </c>
      <c r="Q36" s="9" t="s">
        <v>4</v>
      </c>
      <c r="R36" s="8">
        <f>'ﾚｰﾃｨﾝｸﾞ計算書 (TSF)'!M36</f>
        <v>0</v>
      </c>
      <c r="S36" s="9" t="s">
        <v>5</v>
      </c>
      <c r="T36" s="8">
        <f t="shared" si="2"/>
        <v>-36000</v>
      </c>
      <c r="U36" s="6">
        <f t="shared" si="3"/>
        <v>0</v>
      </c>
      <c r="V36" s="28">
        <f t="shared" si="4"/>
        <v>0</v>
      </c>
    </row>
    <row r="37" spans="2:22" ht="13.5">
      <c r="B37" s="10"/>
      <c r="C37" s="36"/>
      <c r="D37" s="31" t="str">
        <f>'ﾚｰﾃｨﾝｸﾞ計算書 (TSF)'!D37</f>
        <v>美州</v>
      </c>
      <c r="E37" s="43" t="s">
        <v>133</v>
      </c>
      <c r="F37" s="19" t="str">
        <f>'ﾚｰﾃｨﾝｸﾞ計算書 (TSF)'!F37</f>
        <v>nis-30(sold3p)</v>
      </c>
      <c r="G37" s="66">
        <f>'ﾚｰﾃｨﾝｸﾞ計算書 (TSF)'!G37</f>
        <v>715</v>
      </c>
      <c r="H37" s="68">
        <v>0.03</v>
      </c>
      <c r="I37" s="7">
        <v>0.05</v>
      </c>
      <c r="J37" s="71">
        <v>0</v>
      </c>
      <c r="K37" s="30">
        <f>G37+H37*G37+I37*G37+J37*G37</f>
        <v>772.2</v>
      </c>
      <c r="L37" s="24">
        <f t="shared" si="1"/>
        <v>0.777000777000777</v>
      </c>
      <c r="M37" s="21">
        <v>0</v>
      </c>
      <c r="N37" s="27">
        <f>'ﾚｰﾃｨﾝｸﾞ計算書 (TSF)'!I37</f>
        <v>0</v>
      </c>
      <c r="O37" s="9" t="s">
        <v>3</v>
      </c>
      <c r="P37" s="8">
        <f>'ﾚｰﾃｨﾝｸﾞ計算書 (TSF)'!K37</f>
        <v>0</v>
      </c>
      <c r="Q37" s="9" t="s">
        <v>4</v>
      </c>
      <c r="R37" s="8">
        <f>'ﾚｰﾃｨﾝｸﾞ計算書 (TSF)'!M37</f>
        <v>0</v>
      </c>
      <c r="S37" s="9" t="s">
        <v>5</v>
      </c>
      <c r="T37" s="8">
        <f>(N37-$N$3)*3600+(P37-$P$3)*60+(R37-$R$3)</f>
        <v>-36000</v>
      </c>
      <c r="U37" s="6">
        <f t="shared" si="3"/>
        <v>0</v>
      </c>
      <c r="V37" s="28">
        <f>U37*L37/(1-M37)</f>
        <v>0</v>
      </c>
    </row>
    <row r="38" spans="2:22" ht="13.5">
      <c r="B38" s="10"/>
      <c r="C38" s="36"/>
      <c r="D38" s="31" t="str">
        <f>'ﾚｰﾃｨﾝｸﾞ計算書 (TSF)'!D38</f>
        <v>GOOD　ＴＩＭＩＮＧ-III</v>
      </c>
      <c r="E38" s="43">
        <v>2092</v>
      </c>
      <c r="F38" s="19" t="str">
        <f>'ﾚｰﾃｨﾝｸﾞ計算書 (TSF)'!F38</f>
        <v>pionior-9(solid3p)P:B</v>
      </c>
      <c r="G38" s="66">
        <f>'ﾚｰﾃｨﾝｸﾞ計算書 (TSF)'!G38</f>
        <v>730</v>
      </c>
      <c r="H38" s="68">
        <v>0.03</v>
      </c>
      <c r="I38" s="7">
        <v>0.05</v>
      </c>
      <c r="J38" s="71">
        <v>0</v>
      </c>
      <c r="K38" s="30">
        <f t="shared" si="0"/>
        <v>788.4</v>
      </c>
      <c r="L38" s="24">
        <f t="shared" si="1"/>
        <v>0.7610350076103501</v>
      </c>
      <c r="M38" s="21">
        <v>0</v>
      </c>
      <c r="N38" s="27">
        <f>'ﾚｰﾃｨﾝｸﾞ計算書 (TSF)'!I38</f>
        <v>0</v>
      </c>
      <c r="O38" s="9" t="s">
        <v>3</v>
      </c>
      <c r="P38" s="8">
        <f>'ﾚｰﾃｨﾝｸﾞ計算書 (TSF)'!K38</f>
        <v>0</v>
      </c>
      <c r="Q38" s="9" t="s">
        <v>4</v>
      </c>
      <c r="R38" s="8">
        <f>'ﾚｰﾃｨﾝｸﾞ計算書 (TSF)'!M38</f>
        <v>0</v>
      </c>
      <c r="S38" s="9" t="s">
        <v>5</v>
      </c>
      <c r="T38" s="8">
        <f t="shared" si="2"/>
        <v>-36000</v>
      </c>
      <c r="U38" s="6">
        <f t="shared" si="3"/>
        <v>0</v>
      </c>
      <c r="V38" s="28">
        <f t="shared" si="4"/>
        <v>0</v>
      </c>
    </row>
    <row r="39" spans="2:22" ht="13.5">
      <c r="B39" s="10"/>
      <c r="C39" s="36">
        <v>7</v>
      </c>
      <c r="D39" s="31" t="str">
        <f>'ﾚｰﾃｨﾝｸﾞ計算書 (TSF)'!D39</f>
        <v>パーバート</v>
      </c>
      <c r="E39" s="42"/>
      <c r="F39" s="19" t="str">
        <f>'ﾚｰﾃｨﾝｸﾞ計算書 (TSF)'!F39</f>
        <v>tak-29(runner) P:B</v>
      </c>
      <c r="G39" s="66">
        <f>'ﾚｰﾃｨﾝｸﾞ計算書 (TSF)'!G39</f>
        <v>710</v>
      </c>
      <c r="H39" s="68">
        <v>0.04</v>
      </c>
      <c r="I39" s="7">
        <v>0</v>
      </c>
      <c r="J39" s="71">
        <v>0</v>
      </c>
      <c r="K39" s="30">
        <f>G39+H39*G39+I39*G39+J39*G39</f>
        <v>738.4</v>
      </c>
      <c r="L39" s="24">
        <f>600/K39</f>
        <v>0.8125677139761647</v>
      </c>
      <c r="M39" s="37">
        <v>0.03</v>
      </c>
      <c r="N39" s="27">
        <f>'ﾚｰﾃｨﾝｸﾞ計算書 (TSF)'!I39</f>
        <v>12</v>
      </c>
      <c r="O39" s="9" t="s">
        <v>3</v>
      </c>
      <c r="P39" s="8">
        <f>'ﾚｰﾃｨﾝｸﾞ計算書 (TSF)'!K39</f>
        <v>9</v>
      </c>
      <c r="Q39" s="9" t="s">
        <v>4</v>
      </c>
      <c r="R39" s="8">
        <f>'ﾚｰﾃｨﾝｸﾞ計算書 (TSF)'!M39</f>
        <v>47</v>
      </c>
      <c r="S39" s="9" t="s">
        <v>5</v>
      </c>
      <c r="T39" s="8">
        <f>(N39-$N$3)*3600+(P39-$P$3)*60+(R39-$R$3)</f>
        <v>7787</v>
      </c>
      <c r="U39" s="6">
        <f>IF(T39&gt;0,T39,0)</f>
        <v>7787</v>
      </c>
      <c r="V39" s="28">
        <f t="shared" si="4"/>
        <v>6523.159576012778</v>
      </c>
    </row>
    <row r="40" spans="2:22" ht="13.5">
      <c r="B40" s="11"/>
      <c r="C40" s="36"/>
      <c r="D40" s="31" t="str">
        <f>'ﾚｰﾃｨﾝｸﾞ計算書 (TSF)'!D40</f>
        <v>ファルコン</v>
      </c>
      <c r="E40" s="42"/>
      <c r="F40" s="19" t="str">
        <f>'ﾚｰﾃｨﾝｸﾞ計算書 (TSF)'!F40</f>
        <v>Jannu　Selection37</v>
      </c>
      <c r="G40" s="66">
        <f>'ﾚｰﾃｨﾝｸﾞ計算書 (TSF)'!G40</f>
        <v>0</v>
      </c>
      <c r="H40" s="69"/>
      <c r="I40" s="13"/>
      <c r="J40" s="72"/>
      <c r="K40" s="29">
        <f>G40+H40*G40+I40*G40+J40*G40</f>
        <v>0</v>
      </c>
      <c r="L40" s="23" t="e">
        <f>600/K40</f>
        <v>#DIV/0!</v>
      </c>
      <c r="M40" s="20">
        <v>0</v>
      </c>
      <c r="N40" s="27">
        <f>'ﾚｰﾃｨﾝｸﾞ計算書 (TSF)'!I40</f>
        <v>0</v>
      </c>
      <c r="O40" s="15" t="s">
        <v>3</v>
      </c>
      <c r="P40" s="8">
        <f>'ﾚｰﾃｨﾝｸﾞ計算書 (TSF)'!K40</f>
        <v>0</v>
      </c>
      <c r="Q40" s="15" t="s">
        <v>4</v>
      </c>
      <c r="R40" s="8">
        <f>'ﾚｰﾃｨﾝｸﾞ計算書 (TSF)'!M40</f>
        <v>0</v>
      </c>
      <c r="S40" s="15" t="s">
        <v>5</v>
      </c>
      <c r="T40" s="14">
        <f>(N40-$N$3)*3600+(P40-$P$3)*60+(R40-$R$3)</f>
        <v>-36000</v>
      </c>
      <c r="U40" s="12">
        <f>IF(T40&gt;0,T40,0)</f>
        <v>0</v>
      </c>
      <c r="V40" s="26" t="e">
        <f t="shared" si="4"/>
        <v>#DIV/0!</v>
      </c>
    </row>
    <row r="41" spans="2:22" ht="14.25" thickBot="1">
      <c r="B41" s="52"/>
      <c r="C41" s="53"/>
      <c r="D41" s="31" t="str">
        <f>'ﾚｰﾃｨﾝｸﾞ計算書 (TSF)'!D41</f>
        <v>志摩</v>
      </c>
      <c r="E41" s="42"/>
      <c r="F41" s="19" t="str">
        <f>'ﾚｰﾃｨﾝｸﾞ計算書 (TSF)'!F41</f>
        <v>Arpege30</v>
      </c>
      <c r="G41" s="67">
        <f>'ﾚｰﾃｨﾝｸﾞ計算書 (TSF)'!G41</f>
        <v>0</v>
      </c>
      <c r="H41" s="70"/>
      <c r="I41" s="54"/>
      <c r="J41" s="73"/>
      <c r="K41" s="55">
        <f>G41+H41*G41+I41*G41+J41*G41</f>
        <v>0</v>
      </c>
      <c r="L41" s="56" t="e">
        <f>600/K41</f>
        <v>#DIV/0!</v>
      </c>
      <c r="M41" s="57"/>
      <c r="N41" s="65">
        <f>'ﾚｰﾃｨﾝｸﾞ計算書 (TSF)'!I41</f>
        <v>0</v>
      </c>
      <c r="O41" s="59" t="s">
        <v>73</v>
      </c>
      <c r="P41" s="60">
        <f>'ﾚｰﾃｨﾝｸﾞ計算書 (TSF)'!K41</f>
        <v>0</v>
      </c>
      <c r="Q41" s="59" t="s">
        <v>74</v>
      </c>
      <c r="R41" s="60">
        <f>'ﾚｰﾃｨﾝｸﾞ計算書 (TSF)'!M41</f>
        <v>0</v>
      </c>
      <c r="S41" s="59" t="s">
        <v>75</v>
      </c>
      <c r="T41" s="60">
        <f>(N41-$N$3)*3600+(P41-$P$3)*60+(R41-$R$3)</f>
        <v>-36000</v>
      </c>
      <c r="U41" s="61">
        <f>IF(T41&gt;0,T41,0)</f>
        <v>0</v>
      </c>
      <c r="V41" s="62" t="e">
        <f t="shared" si="4"/>
        <v>#DIV/0!</v>
      </c>
    </row>
    <row r="43" spans="2:22" ht="13.5">
      <c r="B43" s="100" t="s">
        <v>65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</row>
    <row r="44" spans="2:22" ht="13.5">
      <c r="B44" s="100" t="s">
        <v>66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</row>
    <row r="45" spans="2:22" ht="13.5">
      <c r="B45" s="100" t="s">
        <v>67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</row>
    <row r="46" spans="2:22" ht="13.5">
      <c r="B46" s="100" t="s">
        <v>68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</row>
    <row r="61" ht="13.5">
      <c r="E61" s="51"/>
    </row>
  </sheetData>
  <mergeCells count="8">
    <mergeCell ref="B2:F2"/>
    <mergeCell ref="G2:L2"/>
    <mergeCell ref="L3:M3"/>
    <mergeCell ref="N4:S4"/>
    <mergeCell ref="B43:V43"/>
    <mergeCell ref="B44:V44"/>
    <mergeCell ref="B45:V45"/>
    <mergeCell ref="B46:V46"/>
  </mergeCells>
  <printOptions/>
  <pageMargins left="0.34" right="0.2" top="0.24" bottom="0.29" header="0.15" footer="0.19"/>
  <pageSetup blackAndWhite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Tomiyama</dc:creator>
  <cp:keywords/>
  <dc:description/>
  <cp:lastModifiedBy>jun</cp:lastModifiedBy>
  <cp:lastPrinted>2005-04-20T13:52:21Z</cp:lastPrinted>
  <dcterms:created xsi:type="dcterms:W3CDTF">2000-04-15T08:28:48Z</dcterms:created>
  <dcterms:modified xsi:type="dcterms:W3CDTF">2007-09-16T11:36:14Z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-333593137</vt:i4>
  </property>
  <property fmtid="{D5CDD505-2E9C-101B-9397-08002B2CF9AE}" pid="3" name="_EmailSubject">
    <vt:lpwstr>レーティング</vt:lpwstr>
  </property>
  <property fmtid="{D5CDD505-2E9C-101B-9397-08002B2CF9AE}" pid="4" name="_AuthorEmail">
    <vt:lpwstr>catcompany@marine.nifty.jp</vt:lpwstr>
  </property>
  <property fmtid="{D5CDD505-2E9C-101B-9397-08002B2CF9AE}" pid="5" name="_AuthorEmailDisplayName">
    <vt:lpwstr>cat tomita</vt:lpwstr>
  </property>
  <property fmtid="{D5CDD505-2E9C-101B-9397-08002B2CF9AE}" pid="6" name="_PreviousAdHocReviewCycleID">
    <vt:i4>916094061</vt:i4>
  </property>
  <property fmtid="{D5CDD505-2E9C-101B-9397-08002B2CF9AE}" pid="7" name="_ReviewingToolsShownOnce">
    <vt:lpwstr/>
  </property>
</Properties>
</file>