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510" windowWidth="10545" windowHeight="5265" tabRatio="738" activeTab="0"/>
  </bookViews>
  <sheets>
    <sheet name="レース結果（OYC　Rating2005)" sheetId="1" r:id="rId1"/>
    <sheet name="レース結果（スポーツカップ）" sheetId="2" r:id="rId2"/>
    <sheet name="レース結果（総合）" sheetId="3" r:id="rId3"/>
    <sheet name="Sheet1" sheetId="4" r:id="rId4"/>
    <sheet name="ﾚｰﾃｨﾝｸﾞ計算書 (TSF)" sheetId="5" r:id="rId5"/>
    <sheet name="レーティング計算書（OYC　Rating2005)" sheetId="6" r:id="rId6"/>
  </sheets>
  <definedNames>
    <definedName name="_xlnm.Print_Area" localSheetId="0">'レース結果（OYC　Rating2005)'!$A$1:$V$1</definedName>
    <definedName name="_xlnm.Print_Area" localSheetId="4">'ﾚｰﾃｨﾝｸﾞ計算書 (TSF)'!$A$1:$R$42</definedName>
    <definedName name="_xlnm.Print_Area" localSheetId="5">'レーティング計算書（OYC　Rating2005)'!$A$1:$V$47</definedName>
    <definedName name="_xlnm.Print_Titles" localSheetId="1">'レース結果（スポーツカップ）'!$4:$4</definedName>
    <definedName name="_xlnm.Print_Titles" localSheetId="2">'レース結果（総合）'!$4:$4</definedName>
    <definedName name="_xlnm.Print_Titles" localSheetId="4">'ﾚｰﾃｨﾝｸﾞ計算書 (TSF)'!$4:$4</definedName>
    <definedName name="_xlnm.Print_Titles" localSheetId="5">'レーティング計算書（OYC　Rating2005)'!$4:$4</definedName>
  </definedNames>
  <calcPr fullCalcOnLoad="1"/>
</workbook>
</file>

<file path=xl/sharedStrings.xml><?xml version="1.0" encoding="utf-8"?>
<sst xmlns="http://schemas.openxmlformats.org/spreadsheetml/2006/main" count="766" uniqueCount="226">
  <si>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</si>
  <si>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</si>
  <si>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</si>
  <si>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</si>
  <si>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</si>
  <si>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</si>
  <si>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</si>
  <si>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</si>
  <si>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</si>
  <si>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</si>
  <si>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</si>
  <si>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</si>
  <si>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</si>
  <si>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</si>
  <si>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</si>
  <si>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</si>
  <si>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</si>
  <si>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</si>
  <si>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</si>
  <si>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</si>
  <si>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</si>
  <si>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</si>
  <si>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</si>
  <si>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</si>
  <si>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</si>
  <si>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</si>
  <si>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</si>
  <si>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</si>
  <si>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</si>
  <si>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</si>
  <si>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</si>
  <si>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</si>
  <si>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</si>
  <si>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</si>
  <si>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</si>
  <si>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</si>
  <si>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</si>
  <si>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</si>
  <si>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</si>
  <si>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</si>
  <si>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</si>
  <si>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</si>
  <si>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</si>
  <si>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</si>
  <si>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</si>
  <si>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</si>
  <si>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</si>
  <si>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</si>
  <si>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</si>
  <si>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</si>
  <si>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</si>
  <si>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</si>
  <si>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</si>
  <si>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</si>
  <si>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</si>
  <si>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</si>
  <si>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newport-30(solid2p)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</si>
  <si>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</si>
  <si>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</si>
  <si>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</si>
  <si>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</si>
  <si>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</si>
  <si>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</si>
  <si>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</si>
  <si>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</si>
  <si>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</si>
  <si>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</si>
  <si>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</si>
  <si>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</si>
  <si>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</si>
  <si>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</si>
  <si>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</si>
  <si>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</si>
  <si>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</si>
  <si>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</si>
  <si>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</si>
  <si>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</si>
  <si>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</si>
  <si>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</si>
  <si>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</si>
  <si>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</si>
  <si>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</si>
  <si>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</si>
  <si>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</si>
  <si>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</si>
  <si>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</si>
  <si>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</si>
  <si>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</si>
  <si>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</si>
  <si>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</si>
  <si>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</si>
  <si>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</si>
  <si>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</si>
  <si>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</si>
  <si>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</si>
  <si>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</si>
  <si>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</si>
  <si>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</si>
  <si>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</si>
  <si>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</si>
  <si>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</si>
  <si>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</si>
  <si>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</si>
  <si>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</si>
  <si>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</si>
  <si>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</si>
  <si>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</si>
  <si>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</si>
  <si>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</si>
  <si>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</si>
  <si>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</si>
  <si>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</si>
  <si>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</si>
  <si>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</si>
  <si>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</si>
  <si>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</si>
  <si>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</si>
  <si>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</si>
  <si>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</si>
  <si>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</si>
  <si>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</si>
  <si>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</si>
  <si>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</si>
  <si>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</si>
  <si>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</si>
  <si>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</si>
  <si>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</si>
  <si>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</si>
  <si>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</si>
  <si>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</si>
  <si>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</si>
  <si>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</si>
  <si>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</si>
  <si>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</si>
  <si>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レーティング計算表(OYC　Rating2005）</t>
  </si>
  <si>
    <t>2762</t>
  </si>
  <si>
    <t>6060</t>
  </si>
  <si>
    <t>ＭＩＳＴＲＡＬ４</t>
  </si>
  <si>
    <t>seam31II</t>
  </si>
  <si>
    <t>ＭＩＳＴＲＡＬ４</t>
  </si>
  <si>
    <t>Frendship32α</t>
  </si>
  <si>
    <t>CooCooSmile</t>
  </si>
  <si>
    <t>Dehler34</t>
  </si>
  <si>
    <t>美州</t>
  </si>
  <si>
    <t>1987</t>
  </si>
  <si>
    <t>nis-30(sold3p)</t>
  </si>
  <si>
    <t>1987</t>
  </si>
  <si>
    <t>3903</t>
  </si>
  <si>
    <t>6160</t>
  </si>
  <si>
    <t>seam31II</t>
  </si>
  <si>
    <t>newport-30(solid2p)</t>
  </si>
  <si>
    <t>風の如く</t>
  </si>
  <si>
    <t>冨羊</t>
  </si>
  <si>
    <t>J/V9.6CR</t>
  </si>
  <si>
    <t>秒</t>
  </si>
  <si>
    <t>赤とんぼＩＩＩ</t>
  </si>
  <si>
    <t>童夢</t>
  </si>
  <si>
    <t>Mr.スターボード</t>
  </si>
  <si>
    <t>Harimao</t>
  </si>
  <si>
    <t>swing34</t>
  </si>
  <si>
    <t>SCOTCH TIME</t>
  </si>
  <si>
    <t>南風見</t>
  </si>
  <si>
    <t>TABO TOO</t>
  </si>
  <si>
    <t>yamaha-31s</t>
  </si>
  <si>
    <t>エクメドメール２６改</t>
  </si>
  <si>
    <t>弥次喜多</t>
  </si>
  <si>
    <t>２００６年１０月鬼四レース成績  (2006/10/15)</t>
  </si>
  <si>
    <t>也保</t>
  </si>
  <si>
    <t>※　Ｊ－ＢＬＯＷについては第３航路内帆走に伴い、ＤＳＱと致します。</t>
  </si>
  <si>
    <t>Sail.No</t>
  </si>
  <si>
    <t>0210</t>
  </si>
  <si>
    <t>3749</t>
  </si>
  <si>
    <t>2356</t>
  </si>
  <si>
    <t>yamaha-30sⅡ</t>
  </si>
  <si>
    <t>ＭＩＳＴＲＡＬ４</t>
  </si>
  <si>
    <t>2321</t>
  </si>
  <si>
    <t>CooCooSmile</t>
  </si>
  <si>
    <t>6060</t>
  </si>
  <si>
    <t>Dehler34</t>
  </si>
  <si>
    <t>2762</t>
  </si>
  <si>
    <t>シルバーウエーブ</t>
  </si>
  <si>
    <t>620</t>
  </si>
  <si>
    <t>カンター30Ｃ</t>
  </si>
  <si>
    <t>5057</t>
  </si>
  <si>
    <t>エリオット935</t>
  </si>
  <si>
    <t>あっぷさん２</t>
  </si>
  <si>
    <t>424</t>
  </si>
  <si>
    <t>ジャックポット29</t>
  </si>
  <si>
    <t>NOAH　Ⅴ</t>
  </si>
  <si>
    <t>yamaha-30ST</t>
  </si>
  <si>
    <t>3903</t>
  </si>
  <si>
    <t>Frendship32α</t>
  </si>
  <si>
    <t>ブルー</t>
  </si>
  <si>
    <t>yokoyama-33</t>
  </si>
  <si>
    <t>250</t>
  </si>
  <si>
    <t>yokoyama29</t>
  </si>
  <si>
    <t>224</t>
  </si>
  <si>
    <t>yamaha-26C</t>
  </si>
  <si>
    <t>30</t>
  </si>
  <si>
    <t>newport-30(solid2p)</t>
  </si>
  <si>
    <t>ＲＥＴ</t>
  </si>
  <si>
    <t>ロードス</t>
  </si>
  <si>
    <t>943</t>
  </si>
  <si>
    <t>yamaha-26s</t>
  </si>
  <si>
    <t>DSQ</t>
  </si>
  <si>
    <t>J-BLOW</t>
  </si>
  <si>
    <t>3602</t>
  </si>
  <si>
    <t>Swing-28</t>
  </si>
  <si>
    <t>30</t>
  </si>
  <si>
    <t>30</t>
  </si>
  <si>
    <t>DSQ</t>
  </si>
  <si>
    <t>DSQ</t>
  </si>
  <si>
    <t>3749</t>
  </si>
  <si>
    <t>250</t>
  </si>
  <si>
    <t>yokoyama29</t>
  </si>
  <si>
    <t>6160</t>
  </si>
  <si>
    <t>2321</t>
  </si>
  <si>
    <t>3602</t>
  </si>
  <si>
    <t>3903</t>
  </si>
  <si>
    <t>0210</t>
  </si>
  <si>
    <t>6060</t>
  </si>
  <si>
    <t>2762</t>
  </si>
  <si>
    <t>06/10月ポイントレース成績（OYCｽﾎﾟｰﾂｶｯﾌﾟ）</t>
  </si>
  <si>
    <t>06/10月ポイントレース成績(OYC　Rating2005）</t>
  </si>
  <si>
    <t>OYC</t>
  </si>
  <si>
    <t>スポーツ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</si>
</sst>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2" borderId="24" xfId="0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27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29" xfId="0" applyNumberFormat="1" applyBorder="1" applyAlignment="1">
      <alignment/>
    </xf>
    <xf numFmtId="9" fontId="0" fillId="5" borderId="29" xfId="0" applyNumberFormat="1" applyFill="1" applyBorder="1" applyAlignment="1">
      <alignment/>
    </xf>
    <xf numFmtId="9" fontId="0" fillId="0" borderId="29" xfId="0" applyNumberFormat="1" applyBorder="1" applyAlignment="1">
      <alignment/>
    </xf>
    <xf numFmtId="9" fontId="0" fillId="2" borderId="30" xfId="0" applyNumberFormat="1" applyFill="1" applyBorder="1" applyAlignment="1">
      <alignment/>
    </xf>
    <xf numFmtId="9" fontId="0" fillId="2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3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4" borderId="34" xfId="0" applyFill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78" fontId="0" fillId="0" borderId="36" xfId="0" applyNumberFormat="1" applyBorder="1" applyAlignment="1">
      <alignment/>
    </xf>
    <xf numFmtId="184" fontId="0" fillId="2" borderId="37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38" xfId="0" applyNumberFormat="1" applyFill="1" applyBorder="1" applyAlignment="1">
      <alignment/>
    </xf>
    <xf numFmtId="176" fontId="0" fillId="0" borderId="3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6" fontId="0" fillId="0" borderId="41" xfId="0" applyNumberFormat="1" applyBorder="1" applyAlignment="1">
      <alignment/>
    </xf>
    <xf numFmtId="177" fontId="0" fillId="0" borderId="42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4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177" fontId="0" fillId="0" borderId="44" xfId="0" applyNumberFormat="1" applyBorder="1" applyAlignment="1">
      <alignment/>
    </xf>
    <xf numFmtId="0" fontId="0" fillId="4" borderId="40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2" xfId="0" applyFill="1" applyBorder="1" applyAlignment="1">
      <alignment/>
    </xf>
    <xf numFmtId="49" fontId="0" fillId="0" borderId="46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49" fontId="0" fillId="0" borderId="49" xfId="0" applyNumberForma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4" borderId="47" xfId="0" applyFill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6" fontId="0" fillId="0" borderId="51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78" fontId="0" fillId="0" borderId="48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2" xfId="0" applyNumberFormat="1" applyBorder="1" applyAlignment="1">
      <alignment horizontal="center"/>
    </xf>
    <xf numFmtId="177" fontId="0" fillId="0" borderId="53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>
      <c r="B2" s="141" t="s">
        <v>223</v>
      </c>
      <c r="C2" s="141"/>
      <c r="D2" s="141"/>
      <c r="E2" s="141"/>
      <c r="F2" s="141"/>
      <c r="G2" s="142" t="s">
        <v>72</v>
      </c>
      <c r="H2" s="142"/>
      <c r="I2" s="142"/>
      <c r="J2" s="142"/>
      <c r="K2" s="142"/>
      <c r="L2" s="142"/>
    </row>
    <row r="3" spans="12:19" ht="14.25" thickBot="1">
      <c r="L3" s="143" t="s">
        <v>2</v>
      </c>
      <c r="M3" s="143"/>
      <c r="N3" s="4">
        <f>'ﾚｰﾃｨﾝｸﾞ計算書 (TSF)'!I26</f>
        <v>0</v>
      </c>
      <c r="O3" s="5" t="s">
        <v>3</v>
      </c>
      <c r="P3" s="2">
        <f>'ﾚｰﾃｨﾝｸﾞ計算書 (TSF)'!K26</f>
        <v>0</v>
      </c>
      <c r="Q3" s="5" t="s">
        <v>4</v>
      </c>
      <c r="R3" s="2">
        <f>'ﾚｰﾃｨﾝｸﾞ計算書 (TSF)'!M26</f>
        <v>0</v>
      </c>
      <c r="S3" s="5" t="s">
        <v>5</v>
      </c>
    </row>
    <row r="4" spans="2:22" ht="14.25" thickBot="1">
      <c r="B4" s="16" t="s">
        <v>6</v>
      </c>
      <c r="C4" s="87" t="s">
        <v>7</v>
      </c>
      <c r="D4" s="16" t="s">
        <v>8</v>
      </c>
      <c r="E4" s="50" t="s">
        <v>81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144" t="s">
        <v>12</v>
      </c>
      <c r="O4" s="145"/>
      <c r="P4" s="145"/>
      <c r="Q4" s="145"/>
      <c r="R4" s="145"/>
      <c r="S4" s="146"/>
      <c r="T4" s="18" t="s">
        <v>13</v>
      </c>
      <c r="U4" s="17" t="s">
        <v>13</v>
      </c>
      <c r="V4" s="25" t="s">
        <v>14</v>
      </c>
    </row>
    <row r="5" spans="2:22" ht="13.5">
      <c r="B5" s="10">
        <v>1</v>
      </c>
      <c r="C5" s="101">
        <v>1</v>
      </c>
      <c r="D5" s="31" t="s">
        <v>33</v>
      </c>
      <c r="E5" s="43" t="s">
        <v>219</v>
      </c>
      <c r="F5" s="19" t="s">
        <v>34</v>
      </c>
      <c r="G5" s="68">
        <v>663</v>
      </c>
      <c r="H5" s="70">
        <v>0.01</v>
      </c>
      <c r="I5" s="7">
        <v>0</v>
      </c>
      <c r="J5" s="73">
        <v>-0.02</v>
      </c>
      <c r="K5" s="30">
        <v>656.37</v>
      </c>
      <c r="L5" s="24">
        <v>0.9141185611773847</v>
      </c>
      <c r="M5" s="21">
        <v>0.03</v>
      </c>
      <c r="N5" s="27">
        <v>12</v>
      </c>
      <c r="O5" s="9" t="s">
        <v>3</v>
      </c>
      <c r="P5" s="8">
        <v>50</v>
      </c>
      <c r="Q5" s="9" t="s">
        <v>4</v>
      </c>
      <c r="R5" s="8">
        <v>40</v>
      </c>
      <c r="S5" s="9" t="s">
        <v>5</v>
      </c>
      <c r="T5" s="8">
        <v>8440</v>
      </c>
      <c r="U5" s="6">
        <v>8440</v>
      </c>
      <c r="V5" s="28">
        <v>7953.773872512502</v>
      </c>
    </row>
    <row r="6" spans="2:22" ht="13.5">
      <c r="B6" s="10">
        <v>2</v>
      </c>
      <c r="C6" s="101">
        <v>2</v>
      </c>
      <c r="D6" s="31" t="s">
        <v>18</v>
      </c>
      <c r="E6" s="43" t="s">
        <v>212</v>
      </c>
      <c r="F6" s="19" t="s">
        <v>19</v>
      </c>
      <c r="G6" s="68">
        <v>677</v>
      </c>
      <c r="H6" s="70">
        <v>0.01</v>
      </c>
      <c r="I6" s="7">
        <v>0</v>
      </c>
      <c r="J6" s="73">
        <v>-0.02</v>
      </c>
      <c r="K6" s="30">
        <v>670.23</v>
      </c>
      <c r="L6" s="24">
        <v>0.8952150754218701</v>
      </c>
      <c r="M6" s="21">
        <v>0.03</v>
      </c>
      <c r="N6" s="27">
        <v>12</v>
      </c>
      <c r="O6" s="9" t="s">
        <v>3</v>
      </c>
      <c r="P6" s="8">
        <v>54</v>
      </c>
      <c r="Q6" s="9" t="s">
        <v>4</v>
      </c>
      <c r="R6" s="8">
        <v>30</v>
      </c>
      <c r="S6" s="9" t="s">
        <v>5</v>
      </c>
      <c r="T6" s="8">
        <v>8670</v>
      </c>
      <c r="U6" s="6">
        <v>8670</v>
      </c>
      <c r="V6" s="28">
        <v>8001.561550420221</v>
      </c>
    </row>
    <row r="7" spans="2:22" ht="13.5">
      <c r="B7" s="10">
        <v>3</v>
      </c>
      <c r="C7" s="101">
        <v>3</v>
      </c>
      <c r="D7" s="31" t="s">
        <v>139</v>
      </c>
      <c r="E7" s="43" t="s">
        <v>216</v>
      </c>
      <c r="F7" s="19" t="s">
        <v>26</v>
      </c>
      <c r="G7" s="68">
        <v>677</v>
      </c>
      <c r="H7" s="70">
        <v>0.02</v>
      </c>
      <c r="I7" s="7">
        <v>0</v>
      </c>
      <c r="J7" s="73">
        <v>-0.02</v>
      </c>
      <c r="K7" s="30">
        <v>690.54</v>
      </c>
      <c r="L7" s="24">
        <v>0.8688852202624033</v>
      </c>
      <c r="M7" s="21">
        <v>0.03</v>
      </c>
      <c r="N7" s="27">
        <v>13</v>
      </c>
      <c r="O7" s="9" t="s">
        <v>3</v>
      </c>
      <c r="P7" s="8">
        <v>3</v>
      </c>
      <c r="Q7" s="9" t="s">
        <v>4</v>
      </c>
      <c r="R7" s="8">
        <v>22</v>
      </c>
      <c r="S7" s="9" t="s">
        <v>5</v>
      </c>
      <c r="T7" s="8">
        <v>9202</v>
      </c>
      <c r="U7" s="6">
        <v>9202</v>
      </c>
      <c r="V7" s="28">
        <v>8407.620033805906</v>
      </c>
    </row>
    <row r="8" spans="2:22" ht="13.5">
      <c r="B8" s="10">
        <v>4</v>
      </c>
      <c r="C8" s="101">
        <v>6</v>
      </c>
      <c r="D8" s="31" t="s">
        <v>141</v>
      </c>
      <c r="E8" s="43" t="s">
        <v>220</v>
      </c>
      <c r="F8" s="19" t="s">
        <v>142</v>
      </c>
      <c r="G8" s="68">
        <v>678</v>
      </c>
      <c r="H8" s="70">
        <v>0.03</v>
      </c>
      <c r="I8" s="7">
        <v>0</v>
      </c>
      <c r="J8" s="73">
        <v>-0.02</v>
      </c>
      <c r="K8" s="30">
        <v>698.34</v>
      </c>
      <c r="L8" s="24">
        <v>0.859180341953776</v>
      </c>
      <c r="M8" s="21">
        <v>0</v>
      </c>
      <c r="N8" s="27">
        <v>13</v>
      </c>
      <c r="O8" s="9" t="s">
        <v>3</v>
      </c>
      <c r="P8" s="8">
        <v>10</v>
      </c>
      <c r="Q8" s="9" t="s">
        <v>4</v>
      </c>
      <c r="R8" s="8">
        <v>10</v>
      </c>
      <c r="S8" s="9" t="s">
        <v>5</v>
      </c>
      <c r="T8" s="8">
        <v>9610</v>
      </c>
      <c r="U8" s="6">
        <v>9610</v>
      </c>
      <c r="V8" s="28">
        <v>8420.222553228772</v>
      </c>
    </row>
    <row r="9" spans="2:22" ht="13.5">
      <c r="B9" s="10">
        <v>5</v>
      </c>
      <c r="C9" s="101">
        <v>4</v>
      </c>
      <c r="D9" s="31" t="s">
        <v>52</v>
      </c>
      <c r="E9" s="43" t="s">
        <v>221</v>
      </c>
      <c r="F9" s="19" t="s">
        <v>53</v>
      </c>
      <c r="G9" s="68">
        <v>658</v>
      </c>
      <c r="H9" s="70">
        <v>0.02</v>
      </c>
      <c r="I9" s="7">
        <v>0</v>
      </c>
      <c r="J9" s="73">
        <v>-0.02</v>
      </c>
      <c r="K9" s="30">
        <v>658</v>
      </c>
      <c r="L9" s="24">
        <v>0.9118541033434651</v>
      </c>
      <c r="M9" s="21">
        <v>0.03</v>
      </c>
      <c r="N9" s="27">
        <v>13</v>
      </c>
      <c r="O9" s="9" t="s">
        <v>3</v>
      </c>
      <c r="P9" s="8">
        <v>5</v>
      </c>
      <c r="Q9" s="9" t="s">
        <v>4</v>
      </c>
      <c r="R9" s="8">
        <v>35</v>
      </c>
      <c r="S9" s="9" t="s">
        <v>5</v>
      </c>
      <c r="T9" s="8">
        <v>9335</v>
      </c>
      <c r="U9" s="6">
        <v>9335</v>
      </c>
      <c r="V9" s="28">
        <v>8775.420674960047</v>
      </c>
    </row>
    <row r="10" spans="2:22" ht="13.5">
      <c r="B10" s="10">
        <v>6</v>
      </c>
      <c r="C10" s="101">
        <v>7</v>
      </c>
      <c r="D10" s="31" t="s">
        <v>54</v>
      </c>
      <c r="E10" s="43" t="s">
        <v>218</v>
      </c>
      <c r="F10" s="19" t="s">
        <v>140</v>
      </c>
      <c r="G10" s="68">
        <v>708</v>
      </c>
      <c r="H10" s="70">
        <v>0.03</v>
      </c>
      <c r="I10" s="7">
        <v>0</v>
      </c>
      <c r="J10" s="73">
        <v>0</v>
      </c>
      <c r="K10" s="30">
        <v>729.24</v>
      </c>
      <c r="L10" s="24">
        <v>0.8227743952608195</v>
      </c>
      <c r="M10" s="21">
        <v>0</v>
      </c>
      <c r="N10" s="27">
        <v>13</v>
      </c>
      <c r="O10" s="9" t="s">
        <v>3</v>
      </c>
      <c r="P10" s="8">
        <v>32</v>
      </c>
      <c r="Q10" s="9" t="s">
        <v>4</v>
      </c>
      <c r="R10" s="8">
        <v>31</v>
      </c>
      <c r="S10" s="9" t="s">
        <v>5</v>
      </c>
      <c r="T10" s="8">
        <v>10951</v>
      </c>
      <c r="U10" s="6">
        <v>10951</v>
      </c>
      <c r="V10" s="28">
        <v>9010.202402501234</v>
      </c>
    </row>
    <row r="11" spans="2:22" ht="13.5">
      <c r="B11" s="10">
        <v>7</v>
      </c>
      <c r="C11" s="101">
        <v>5</v>
      </c>
      <c r="D11" s="31" t="s">
        <v>151</v>
      </c>
      <c r="E11" s="43">
        <v>6160</v>
      </c>
      <c r="F11" s="19" t="s">
        <v>138</v>
      </c>
      <c r="G11" s="68">
        <v>648</v>
      </c>
      <c r="H11" s="70">
        <v>0</v>
      </c>
      <c r="I11" s="7">
        <v>0</v>
      </c>
      <c r="J11" s="73">
        <v>-0.02</v>
      </c>
      <c r="K11" s="30">
        <v>635.04</v>
      </c>
      <c r="L11" s="24">
        <v>0.944822373393802</v>
      </c>
      <c r="M11" s="21">
        <v>0.03</v>
      </c>
      <c r="N11" s="27">
        <v>13</v>
      </c>
      <c r="O11" s="9" t="s">
        <v>3</v>
      </c>
      <c r="P11" s="8">
        <v>6</v>
      </c>
      <c r="Q11" s="9" t="s">
        <v>4</v>
      </c>
      <c r="R11" s="8">
        <v>12</v>
      </c>
      <c r="S11" s="9" t="s">
        <v>5</v>
      </c>
      <c r="T11" s="8">
        <v>9372</v>
      </c>
      <c r="U11" s="6">
        <v>9372</v>
      </c>
      <c r="V11" s="28">
        <v>9128.737405615168</v>
      </c>
    </row>
    <row r="12" spans="2:22" ht="13.5">
      <c r="B12" s="10">
        <v>8</v>
      </c>
      <c r="C12" s="101">
        <v>8</v>
      </c>
      <c r="D12" s="31" t="s">
        <v>59</v>
      </c>
      <c r="E12" s="43"/>
      <c r="F12" s="19" t="s">
        <v>60</v>
      </c>
      <c r="G12" s="68">
        <v>710</v>
      </c>
      <c r="H12" s="70">
        <v>0.04</v>
      </c>
      <c r="I12" s="7">
        <v>0</v>
      </c>
      <c r="J12" s="73">
        <v>0</v>
      </c>
      <c r="K12" s="30">
        <v>738.4</v>
      </c>
      <c r="L12" s="24">
        <v>0.8125677139761647</v>
      </c>
      <c r="M12" s="21">
        <v>0.03</v>
      </c>
      <c r="N12" s="27">
        <v>13</v>
      </c>
      <c r="O12" s="9" t="s">
        <v>3</v>
      </c>
      <c r="P12" s="8">
        <v>35</v>
      </c>
      <c r="Q12" s="9" t="s">
        <v>4</v>
      </c>
      <c r="R12" s="8">
        <v>48</v>
      </c>
      <c r="S12" s="9" t="s">
        <v>5</v>
      </c>
      <c r="T12" s="8">
        <v>11148</v>
      </c>
      <c r="U12" s="6">
        <v>11148</v>
      </c>
      <c r="V12" s="28">
        <v>9338.66482000648</v>
      </c>
    </row>
    <row r="13" spans="2:22" ht="13.5">
      <c r="B13" s="10">
        <v>9</v>
      </c>
      <c r="C13" s="101">
        <v>9</v>
      </c>
      <c r="D13" s="31" t="s">
        <v>15</v>
      </c>
      <c r="E13" s="43" t="s">
        <v>213</v>
      </c>
      <c r="F13" s="19" t="s">
        <v>214</v>
      </c>
      <c r="G13" s="68">
        <v>720</v>
      </c>
      <c r="H13" s="70">
        <v>0.02</v>
      </c>
      <c r="I13" s="7">
        <v>0</v>
      </c>
      <c r="J13" s="73">
        <v>-0.02</v>
      </c>
      <c r="K13" s="30">
        <v>720</v>
      </c>
      <c r="L13" s="24">
        <v>0.8333333333333334</v>
      </c>
      <c r="M13" s="21">
        <v>0</v>
      </c>
      <c r="N13" s="27">
        <v>13</v>
      </c>
      <c r="O13" s="9" t="s">
        <v>3</v>
      </c>
      <c r="P13" s="8">
        <v>38</v>
      </c>
      <c r="Q13" s="9" t="s">
        <v>4</v>
      </c>
      <c r="R13" s="8">
        <v>15</v>
      </c>
      <c r="S13" s="9" t="s">
        <v>5</v>
      </c>
      <c r="T13" s="8">
        <v>11295</v>
      </c>
      <c r="U13" s="6">
        <v>11295</v>
      </c>
      <c r="V13" s="28">
        <v>9412.5</v>
      </c>
    </row>
    <row r="14" spans="2:22" ht="13.5">
      <c r="B14" s="10">
        <v>10</v>
      </c>
      <c r="C14" s="101">
        <v>10</v>
      </c>
      <c r="D14" s="31" t="s">
        <v>55</v>
      </c>
      <c r="E14" s="43"/>
      <c r="F14" s="19" t="s">
        <v>56</v>
      </c>
      <c r="G14" s="68">
        <v>780</v>
      </c>
      <c r="H14" s="70">
        <v>0.02</v>
      </c>
      <c r="I14" s="7">
        <v>0.03</v>
      </c>
      <c r="J14" s="73">
        <v>0</v>
      </c>
      <c r="K14" s="30">
        <v>819</v>
      </c>
      <c r="L14" s="24">
        <v>0.7326007326007326</v>
      </c>
      <c r="M14" s="21">
        <v>-0.03</v>
      </c>
      <c r="N14" s="27">
        <v>14</v>
      </c>
      <c r="O14" s="9" t="s">
        <v>3</v>
      </c>
      <c r="P14" s="8">
        <v>43</v>
      </c>
      <c r="Q14" s="9" t="s">
        <v>4</v>
      </c>
      <c r="R14" s="8">
        <v>0</v>
      </c>
      <c r="S14" s="9" t="s">
        <v>5</v>
      </c>
      <c r="T14" s="8">
        <v>15180</v>
      </c>
      <c r="U14" s="6">
        <v>15180</v>
      </c>
      <c r="V14" s="28">
        <v>10796.97002027099</v>
      </c>
    </row>
    <row r="15" spans="2:22" ht="13.5">
      <c r="B15" s="10" t="s">
        <v>210</v>
      </c>
      <c r="C15" s="101">
        <v>0</v>
      </c>
      <c r="D15" s="31" t="s">
        <v>27</v>
      </c>
      <c r="E15" s="42" t="s">
        <v>217</v>
      </c>
      <c r="F15" s="19" t="s">
        <v>28</v>
      </c>
      <c r="G15" s="68">
        <v>710</v>
      </c>
      <c r="H15" s="70">
        <v>0.03</v>
      </c>
      <c r="I15" s="7">
        <v>0</v>
      </c>
      <c r="J15" s="73">
        <v>0</v>
      </c>
      <c r="K15" s="30">
        <v>731.3</v>
      </c>
      <c r="L15" s="24">
        <v>0.8204567209079722</v>
      </c>
      <c r="M15" s="37">
        <v>0</v>
      </c>
      <c r="N15" s="27">
        <v>0</v>
      </c>
      <c r="O15" s="9" t="s">
        <v>3</v>
      </c>
      <c r="P15" s="8">
        <v>0</v>
      </c>
      <c r="Q15" s="9" t="s">
        <v>4</v>
      </c>
      <c r="R15" s="8">
        <v>0</v>
      </c>
      <c r="S15" s="9" t="s">
        <v>5</v>
      </c>
      <c r="T15" s="8">
        <v>-37800</v>
      </c>
      <c r="U15" s="6">
        <v>0</v>
      </c>
      <c r="V15" s="28">
        <v>0</v>
      </c>
    </row>
    <row r="16" spans="2:22" ht="14.25" thickBot="1">
      <c r="B16" s="52"/>
      <c r="C16" s="102">
        <v>0</v>
      </c>
      <c r="D16" s="65"/>
      <c r="E16" s="65"/>
      <c r="F16" s="66"/>
      <c r="G16" s="69"/>
      <c r="H16" s="72"/>
      <c r="I16" s="54"/>
      <c r="J16" s="75"/>
      <c r="K16" s="55"/>
      <c r="L16" s="56"/>
      <c r="M16" s="57"/>
      <c r="N16" s="67"/>
      <c r="O16" s="59" t="s">
        <v>3</v>
      </c>
      <c r="P16" s="60"/>
      <c r="Q16" s="59" t="s">
        <v>4</v>
      </c>
      <c r="R16" s="60"/>
      <c r="S16" s="59" t="s">
        <v>5</v>
      </c>
      <c r="T16" s="60">
        <v>-37800</v>
      </c>
      <c r="U16" s="63"/>
      <c r="V16" s="64"/>
    </row>
    <row r="18" spans="2:22" ht="13.5">
      <c r="B18" s="147" t="s">
        <v>66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2:22" ht="13.5">
      <c r="B19" s="147" t="s">
        <v>67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2:22" ht="13.5">
      <c r="B20" s="147" t="s">
        <v>68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2:22" ht="13.5">
      <c r="B21" s="147" t="s">
        <v>69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</row>
    <row r="23" ht="13.5">
      <c r="B23" s="140" t="s">
        <v>168</v>
      </c>
    </row>
  </sheetData>
  <mergeCells count="8">
    <mergeCell ref="B18:V18"/>
    <mergeCell ref="B19:V19"/>
    <mergeCell ref="B20:V20"/>
    <mergeCell ref="B21:V21"/>
    <mergeCell ref="B2:F2"/>
    <mergeCell ref="G2:L2"/>
    <mergeCell ref="L3:M3"/>
    <mergeCell ref="N4:S4"/>
  </mergeCells>
  <printOptions/>
  <pageMargins left="0.34" right="0.2" top="0.36" bottom="0.29" header="0.24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41" t="s">
        <v>222</v>
      </c>
      <c r="C2" s="141"/>
      <c r="D2" s="141"/>
      <c r="E2" s="141"/>
      <c r="F2" s="141"/>
      <c r="G2" s="141"/>
      <c r="H2" s="141"/>
      <c r="I2" s="141"/>
      <c r="J2" s="141"/>
      <c r="K2" s="141"/>
      <c r="L2" s="32"/>
    </row>
    <row r="3" spans="2:14" ht="14.25" thickBot="1">
      <c r="B3" s="148" t="s">
        <v>1</v>
      </c>
      <c r="C3" s="148"/>
      <c r="D3" s="148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81</v>
      </c>
      <c r="F4" s="47" t="s">
        <v>9</v>
      </c>
      <c r="G4" s="76" t="s">
        <v>10</v>
      </c>
      <c r="H4" s="22" t="s">
        <v>11</v>
      </c>
      <c r="I4" s="145" t="s">
        <v>12</v>
      </c>
      <c r="J4" s="145"/>
      <c r="K4" s="145"/>
      <c r="L4" s="145"/>
      <c r="M4" s="145"/>
      <c r="N4" s="146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33</v>
      </c>
      <c r="E5" s="43" t="s">
        <v>219</v>
      </c>
      <c r="F5" s="36" t="s">
        <v>34</v>
      </c>
      <c r="G5" s="77">
        <v>663</v>
      </c>
      <c r="H5" s="24">
        <v>0.9049773755656109</v>
      </c>
      <c r="I5" s="39">
        <v>12</v>
      </c>
      <c r="J5" s="9" t="s">
        <v>3</v>
      </c>
      <c r="K5" s="8">
        <v>50</v>
      </c>
      <c r="L5" s="9" t="s">
        <v>4</v>
      </c>
      <c r="M5" s="8">
        <v>40</v>
      </c>
      <c r="N5" s="9" t="s">
        <v>5</v>
      </c>
      <c r="O5" s="8">
        <v>8440</v>
      </c>
      <c r="P5" s="6">
        <v>8440</v>
      </c>
      <c r="Q5" s="28">
        <v>7638.009049773756</v>
      </c>
    </row>
    <row r="6" spans="2:17" ht="13.5">
      <c r="B6" s="10">
        <v>2</v>
      </c>
      <c r="C6" s="19">
        <v>2</v>
      </c>
      <c r="D6" s="31" t="s">
        <v>18</v>
      </c>
      <c r="E6" s="43" t="s">
        <v>212</v>
      </c>
      <c r="F6" s="19" t="s">
        <v>19</v>
      </c>
      <c r="G6" s="68">
        <v>677</v>
      </c>
      <c r="H6" s="9">
        <v>0.8862629246676514</v>
      </c>
      <c r="I6" s="27">
        <v>12</v>
      </c>
      <c r="J6" s="9" t="s">
        <v>3</v>
      </c>
      <c r="K6" s="8">
        <v>54</v>
      </c>
      <c r="L6" s="9" t="s">
        <v>4</v>
      </c>
      <c r="M6" s="8">
        <v>30</v>
      </c>
      <c r="N6" s="9" t="s">
        <v>5</v>
      </c>
      <c r="O6" s="8">
        <v>8670</v>
      </c>
      <c r="P6" s="6">
        <v>8670</v>
      </c>
      <c r="Q6" s="28">
        <v>7683.899556868538</v>
      </c>
    </row>
    <row r="7" spans="2:17" ht="13.5">
      <c r="B7" s="10">
        <v>3</v>
      </c>
      <c r="C7" s="36">
        <v>3</v>
      </c>
      <c r="D7" s="40" t="s">
        <v>139</v>
      </c>
      <c r="E7" s="43" t="s">
        <v>216</v>
      </c>
      <c r="F7" s="36" t="s">
        <v>26</v>
      </c>
      <c r="G7" s="77">
        <v>677</v>
      </c>
      <c r="H7" s="24">
        <v>0.8862629246676514</v>
      </c>
      <c r="I7" s="39">
        <v>13</v>
      </c>
      <c r="J7" s="9" t="s">
        <v>3</v>
      </c>
      <c r="K7" s="8">
        <v>3</v>
      </c>
      <c r="L7" s="9" t="s">
        <v>4</v>
      </c>
      <c r="M7" s="8">
        <v>22</v>
      </c>
      <c r="N7" s="9" t="s">
        <v>5</v>
      </c>
      <c r="O7" s="8">
        <v>9202</v>
      </c>
      <c r="P7" s="6">
        <v>9202</v>
      </c>
      <c r="Q7" s="28">
        <v>8155.391432791728</v>
      </c>
    </row>
    <row r="8" spans="2:17" ht="13.5">
      <c r="B8" s="10">
        <v>4</v>
      </c>
      <c r="C8" s="36">
        <v>6</v>
      </c>
      <c r="D8" s="40" t="s">
        <v>141</v>
      </c>
      <c r="E8" s="43" t="s">
        <v>220</v>
      </c>
      <c r="F8" s="36" t="s">
        <v>142</v>
      </c>
      <c r="G8" s="77">
        <v>678</v>
      </c>
      <c r="H8" s="24">
        <v>0.8849557522123894</v>
      </c>
      <c r="I8" s="39">
        <v>13</v>
      </c>
      <c r="J8" s="9" t="s">
        <v>3</v>
      </c>
      <c r="K8" s="8">
        <v>10</v>
      </c>
      <c r="L8" s="9" t="s">
        <v>4</v>
      </c>
      <c r="M8" s="8">
        <v>10</v>
      </c>
      <c r="N8" s="9" t="s">
        <v>5</v>
      </c>
      <c r="O8" s="8">
        <v>9610</v>
      </c>
      <c r="P8" s="6">
        <v>9610</v>
      </c>
      <c r="Q8" s="28">
        <v>8504.424778761062</v>
      </c>
    </row>
    <row r="9" spans="2:17" ht="13.5">
      <c r="B9" s="10">
        <v>5</v>
      </c>
      <c r="C9" s="36">
        <v>4</v>
      </c>
      <c r="D9" s="40" t="s">
        <v>52</v>
      </c>
      <c r="E9" s="43" t="s">
        <v>221</v>
      </c>
      <c r="F9" s="36" t="s">
        <v>53</v>
      </c>
      <c r="G9" s="77">
        <v>658</v>
      </c>
      <c r="H9" s="24">
        <v>0.9118541033434651</v>
      </c>
      <c r="I9" s="39">
        <v>13</v>
      </c>
      <c r="J9" s="9" t="s">
        <v>3</v>
      </c>
      <c r="K9" s="8">
        <v>5</v>
      </c>
      <c r="L9" s="9" t="s">
        <v>4</v>
      </c>
      <c r="M9" s="8">
        <v>35</v>
      </c>
      <c r="N9" s="9" t="s">
        <v>5</v>
      </c>
      <c r="O9" s="8">
        <v>9335</v>
      </c>
      <c r="P9" s="6">
        <v>9335</v>
      </c>
      <c r="Q9" s="28">
        <v>8512.158054711246</v>
      </c>
    </row>
    <row r="10" spans="2:17" ht="13.5">
      <c r="B10" s="10">
        <v>6</v>
      </c>
      <c r="C10" s="36">
        <v>5</v>
      </c>
      <c r="D10" s="40" t="s">
        <v>151</v>
      </c>
      <c r="E10" s="43" t="s">
        <v>215</v>
      </c>
      <c r="F10" s="36" t="s">
        <v>138</v>
      </c>
      <c r="G10" s="77">
        <v>648</v>
      </c>
      <c r="H10" s="24">
        <v>0.9259259259259259</v>
      </c>
      <c r="I10" s="39">
        <v>13</v>
      </c>
      <c r="J10" s="9" t="s">
        <v>3</v>
      </c>
      <c r="K10" s="8">
        <v>6</v>
      </c>
      <c r="L10" s="9" t="s">
        <v>4</v>
      </c>
      <c r="M10" s="8">
        <v>12</v>
      </c>
      <c r="N10" s="9" t="s">
        <v>5</v>
      </c>
      <c r="O10" s="8">
        <v>9372</v>
      </c>
      <c r="P10" s="6">
        <v>9372</v>
      </c>
      <c r="Q10" s="28">
        <v>8677.777777777777</v>
      </c>
    </row>
    <row r="11" spans="2:17" ht="13.5">
      <c r="B11" s="10">
        <v>7</v>
      </c>
      <c r="C11" s="36">
        <v>7</v>
      </c>
      <c r="D11" s="40" t="s">
        <v>54</v>
      </c>
      <c r="E11" s="43" t="s">
        <v>218</v>
      </c>
      <c r="F11" s="36" t="s">
        <v>140</v>
      </c>
      <c r="G11" s="77">
        <v>708</v>
      </c>
      <c r="H11" s="24">
        <v>0.847457627118644</v>
      </c>
      <c r="I11" s="39">
        <v>13</v>
      </c>
      <c r="J11" s="9" t="s">
        <v>3</v>
      </c>
      <c r="K11" s="8">
        <v>32</v>
      </c>
      <c r="L11" s="9" t="s">
        <v>4</v>
      </c>
      <c r="M11" s="8">
        <v>31</v>
      </c>
      <c r="N11" s="9" t="s">
        <v>5</v>
      </c>
      <c r="O11" s="8">
        <v>10951</v>
      </c>
      <c r="P11" s="6">
        <v>10951</v>
      </c>
      <c r="Q11" s="28">
        <v>9280.50847457627</v>
      </c>
    </row>
    <row r="12" spans="2:17" ht="13.5">
      <c r="B12" s="10">
        <v>8</v>
      </c>
      <c r="C12" s="36">
        <v>9</v>
      </c>
      <c r="D12" s="40" t="s">
        <v>15</v>
      </c>
      <c r="E12" s="43" t="s">
        <v>213</v>
      </c>
      <c r="F12" s="36" t="s">
        <v>214</v>
      </c>
      <c r="G12" s="77">
        <v>720</v>
      </c>
      <c r="H12" s="24">
        <v>0.8333333333333334</v>
      </c>
      <c r="I12" s="39">
        <v>13</v>
      </c>
      <c r="J12" s="9" t="s">
        <v>3</v>
      </c>
      <c r="K12" s="8">
        <v>38</v>
      </c>
      <c r="L12" s="9" t="s">
        <v>4</v>
      </c>
      <c r="M12" s="8">
        <v>15</v>
      </c>
      <c r="N12" s="9" t="s">
        <v>5</v>
      </c>
      <c r="O12" s="8">
        <v>11295</v>
      </c>
      <c r="P12" s="6">
        <v>11295</v>
      </c>
      <c r="Q12" s="28">
        <v>9412.5</v>
      </c>
    </row>
    <row r="13" spans="2:17" ht="13.5">
      <c r="B13" s="10">
        <v>9</v>
      </c>
      <c r="C13" s="36">
        <v>8</v>
      </c>
      <c r="D13" s="35" t="s">
        <v>59</v>
      </c>
      <c r="E13" s="43"/>
      <c r="F13" s="36" t="s">
        <v>60</v>
      </c>
      <c r="G13" s="77">
        <v>710</v>
      </c>
      <c r="H13" s="24">
        <v>0.8450704225352113</v>
      </c>
      <c r="I13" s="39">
        <v>13</v>
      </c>
      <c r="J13" s="9" t="s">
        <v>3</v>
      </c>
      <c r="K13" s="8">
        <v>35</v>
      </c>
      <c r="L13" s="9" t="s">
        <v>4</v>
      </c>
      <c r="M13" s="8">
        <v>48</v>
      </c>
      <c r="N13" s="9" t="s">
        <v>5</v>
      </c>
      <c r="O13" s="8">
        <v>11148</v>
      </c>
      <c r="P13" s="6">
        <v>11148</v>
      </c>
      <c r="Q13" s="28">
        <v>9420.845070422534</v>
      </c>
    </row>
    <row r="14" spans="2:17" ht="13.5">
      <c r="B14" s="10">
        <v>10</v>
      </c>
      <c r="C14" s="36">
        <v>10</v>
      </c>
      <c r="D14" s="35" t="s">
        <v>55</v>
      </c>
      <c r="E14" s="43" t="s">
        <v>208</v>
      </c>
      <c r="F14" s="36" t="s">
        <v>56</v>
      </c>
      <c r="G14" s="77">
        <v>780</v>
      </c>
      <c r="H14" s="24">
        <v>0.7692307692307693</v>
      </c>
      <c r="I14" s="39">
        <v>14</v>
      </c>
      <c r="J14" s="9" t="s">
        <v>3</v>
      </c>
      <c r="K14" s="8">
        <v>43</v>
      </c>
      <c r="L14" s="9" t="s">
        <v>4</v>
      </c>
      <c r="M14" s="8">
        <v>0</v>
      </c>
      <c r="N14" s="9" t="s">
        <v>5</v>
      </c>
      <c r="O14" s="8">
        <v>15180</v>
      </c>
      <c r="P14" s="6">
        <v>15180</v>
      </c>
      <c r="Q14" s="28">
        <v>11676.923076923078</v>
      </c>
    </row>
    <row r="15" spans="2:17" ht="13.5">
      <c r="B15" s="10" t="s">
        <v>210</v>
      </c>
      <c r="C15" s="36"/>
      <c r="D15" s="35" t="s">
        <v>27</v>
      </c>
      <c r="E15" s="43" t="s">
        <v>217</v>
      </c>
      <c r="F15" s="36" t="s">
        <v>28</v>
      </c>
      <c r="G15" s="77">
        <v>710</v>
      </c>
      <c r="H15" s="24">
        <v>0.8450704225352113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v>-37800</v>
      </c>
      <c r="P15" s="6">
        <v>0</v>
      </c>
      <c r="Q15" s="28">
        <v>0</v>
      </c>
    </row>
    <row r="16" spans="2:17" ht="13.5">
      <c r="B16" s="10"/>
      <c r="C16" s="36"/>
      <c r="D16" s="35"/>
      <c r="E16" s="43"/>
      <c r="F16" s="36"/>
      <c r="G16" s="77"/>
      <c r="H16" s="24"/>
      <c r="I16" s="39"/>
      <c r="J16" s="9" t="s">
        <v>3</v>
      </c>
      <c r="K16" s="8"/>
      <c r="L16" s="9" t="s">
        <v>4</v>
      </c>
      <c r="M16" s="8"/>
      <c r="N16" s="9" t="s">
        <v>5</v>
      </c>
      <c r="O16" s="8">
        <v>-37800</v>
      </c>
      <c r="P16" s="6">
        <v>0</v>
      </c>
      <c r="Q16" s="28">
        <v>0</v>
      </c>
    </row>
    <row r="17" spans="2:17" ht="13.5">
      <c r="B17" s="10"/>
      <c r="C17" s="36"/>
      <c r="D17" s="35"/>
      <c r="E17" s="43"/>
      <c r="F17" s="36"/>
      <c r="G17" s="77"/>
      <c r="H17" s="24"/>
      <c r="I17" s="39"/>
      <c r="J17" s="9" t="s">
        <v>3</v>
      </c>
      <c r="K17" s="8"/>
      <c r="L17" s="9" t="s">
        <v>4</v>
      </c>
      <c r="M17" s="8"/>
      <c r="N17" s="9" t="s">
        <v>5</v>
      </c>
      <c r="O17" s="8">
        <v>-37800</v>
      </c>
      <c r="P17" s="6">
        <v>0</v>
      </c>
      <c r="Q17" s="28">
        <v>0</v>
      </c>
    </row>
    <row r="18" ht="13.5">
      <c r="O18" s="2">
        <v>-37800</v>
      </c>
    </row>
    <row r="19" ht="13.5">
      <c r="B19" s="140" t="s">
        <v>168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9"/>
  <sheetViews>
    <sheetView zoomScaleSheetLayoutView="100" workbookViewId="0" topLeftCell="A1">
      <selection activeCell="O24" sqref="O24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50390625" style="2" customWidth="1"/>
    <col min="17" max="17" width="9.00390625" style="2" customWidth="1"/>
    <col min="18" max="18" width="2.50390625" style="0" customWidth="1"/>
  </cols>
  <sheetData>
    <row r="2" spans="2:12" ht="17.25">
      <c r="B2" s="141" t="s">
        <v>166</v>
      </c>
      <c r="C2" s="141"/>
      <c r="D2" s="141"/>
      <c r="E2" s="141"/>
      <c r="F2" s="141"/>
      <c r="G2" s="141"/>
      <c r="H2" s="141"/>
      <c r="I2" s="141"/>
      <c r="J2" s="141"/>
      <c r="K2" s="141"/>
      <c r="L2" s="32"/>
    </row>
    <row r="3" spans="2:14" ht="14.25" thickBot="1">
      <c r="B3" s="148" t="s">
        <v>1</v>
      </c>
      <c r="C3" s="148"/>
      <c r="D3" s="148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169</v>
      </c>
      <c r="F4" s="87" t="s">
        <v>9</v>
      </c>
      <c r="G4" s="88" t="s">
        <v>10</v>
      </c>
      <c r="H4" s="22" t="s">
        <v>11</v>
      </c>
      <c r="I4" s="145" t="s">
        <v>12</v>
      </c>
      <c r="J4" s="145"/>
      <c r="K4" s="145"/>
      <c r="L4" s="145"/>
      <c r="M4" s="145"/>
      <c r="N4" s="146"/>
      <c r="O4" s="18" t="s">
        <v>13</v>
      </c>
      <c r="P4" s="17" t="s">
        <v>13</v>
      </c>
      <c r="Q4" s="25" t="s">
        <v>14</v>
      </c>
    </row>
    <row r="5" spans="2:18" ht="13.5">
      <c r="B5" s="94">
        <v>1</v>
      </c>
      <c r="C5" s="116">
        <v>1</v>
      </c>
      <c r="D5" s="123" t="s">
        <v>152</v>
      </c>
      <c r="E5" s="106">
        <v>5677</v>
      </c>
      <c r="F5" s="124" t="s">
        <v>153</v>
      </c>
      <c r="G5" s="95">
        <v>655</v>
      </c>
      <c r="H5" s="103">
        <f aca="true" t="shared" si="0" ref="H5:H27">600/G5</f>
        <v>0.916030534351145</v>
      </c>
      <c r="I5" s="118">
        <v>12</v>
      </c>
      <c r="J5" s="96" t="s">
        <v>74</v>
      </c>
      <c r="K5" s="97">
        <v>40</v>
      </c>
      <c r="L5" s="96" t="s">
        <v>75</v>
      </c>
      <c r="M5" s="97">
        <v>25</v>
      </c>
      <c r="N5" s="96" t="s">
        <v>154</v>
      </c>
      <c r="O5" s="97">
        <f aca="true" t="shared" si="1" ref="O5:O27">(I5-$I$3)*3600+(K5-$K$3)*60+(M5-$M$3)</f>
        <v>7825</v>
      </c>
      <c r="P5" s="98">
        <f aca="true" t="shared" si="2" ref="P5:P27">IF(O5&gt;0,O5,0)</f>
        <v>7825</v>
      </c>
      <c r="Q5" s="99">
        <f aca="true" t="shared" si="3" ref="Q5:Q22">P5*H5</f>
        <v>7167.93893129771</v>
      </c>
      <c r="R5" s="33"/>
    </row>
    <row r="6" spans="2:17" ht="13.5">
      <c r="B6" s="10">
        <v>2</v>
      </c>
      <c r="C6" s="36">
        <v>2</v>
      </c>
      <c r="D6" s="115" t="s">
        <v>33</v>
      </c>
      <c r="E6" s="104" t="s">
        <v>170</v>
      </c>
      <c r="F6" s="19" t="s">
        <v>34</v>
      </c>
      <c r="G6" s="68">
        <v>663</v>
      </c>
      <c r="H6" s="24">
        <f t="shared" si="0"/>
        <v>0.9049773755656109</v>
      </c>
      <c r="I6" s="39">
        <v>12</v>
      </c>
      <c r="J6" s="9" t="s">
        <v>3</v>
      </c>
      <c r="K6" s="8">
        <v>50</v>
      </c>
      <c r="L6" s="9" t="s">
        <v>4</v>
      </c>
      <c r="M6" s="8">
        <v>40</v>
      </c>
      <c r="N6" s="9" t="s">
        <v>5</v>
      </c>
      <c r="O6" s="8">
        <f t="shared" si="1"/>
        <v>8440</v>
      </c>
      <c r="P6" s="6">
        <f t="shared" si="2"/>
        <v>8440</v>
      </c>
      <c r="Q6" s="28">
        <f t="shared" si="3"/>
        <v>7638.009049773756</v>
      </c>
    </row>
    <row r="7" spans="2:17" ht="13.5">
      <c r="B7" s="10">
        <v>3</v>
      </c>
      <c r="C7" s="36">
        <v>3</v>
      </c>
      <c r="D7" s="115" t="s">
        <v>18</v>
      </c>
      <c r="E7" s="104" t="s">
        <v>171</v>
      </c>
      <c r="F7" s="19" t="s">
        <v>19</v>
      </c>
      <c r="G7" s="68">
        <v>677</v>
      </c>
      <c r="H7" s="24">
        <f t="shared" si="0"/>
        <v>0.8862629246676514</v>
      </c>
      <c r="I7" s="39">
        <v>12</v>
      </c>
      <c r="J7" s="9" t="s">
        <v>3</v>
      </c>
      <c r="K7" s="8">
        <v>54</v>
      </c>
      <c r="L7" s="9" t="s">
        <v>4</v>
      </c>
      <c r="M7" s="8">
        <v>30</v>
      </c>
      <c r="N7" s="9" t="s">
        <v>5</v>
      </c>
      <c r="O7" s="8">
        <f t="shared" si="1"/>
        <v>8670</v>
      </c>
      <c r="P7" s="6">
        <f t="shared" si="2"/>
        <v>8670</v>
      </c>
      <c r="Q7" s="28">
        <f t="shared" si="3"/>
        <v>7683.899556868538</v>
      </c>
    </row>
    <row r="8" spans="2:17" ht="13.5">
      <c r="B8" s="10">
        <v>4</v>
      </c>
      <c r="C8" s="36">
        <v>8</v>
      </c>
      <c r="D8" s="115" t="s">
        <v>156</v>
      </c>
      <c r="E8" s="121" t="s">
        <v>172</v>
      </c>
      <c r="F8" s="122" t="s">
        <v>173</v>
      </c>
      <c r="G8" s="68">
        <v>710</v>
      </c>
      <c r="H8" s="24">
        <f t="shared" si="0"/>
        <v>0.8450704225352113</v>
      </c>
      <c r="I8" s="39">
        <v>13</v>
      </c>
      <c r="J8" s="9" t="s">
        <v>74</v>
      </c>
      <c r="K8" s="8">
        <v>7</v>
      </c>
      <c r="L8" s="9" t="s">
        <v>75</v>
      </c>
      <c r="M8" s="8">
        <v>21</v>
      </c>
      <c r="N8" s="9" t="s">
        <v>154</v>
      </c>
      <c r="O8" s="8">
        <f t="shared" si="1"/>
        <v>9441</v>
      </c>
      <c r="P8" s="6">
        <f t="shared" si="2"/>
        <v>9441</v>
      </c>
      <c r="Q8" s="28">
        <f t="shared" si="3"/>
        <v>7978.30985915493</v>
      </c>
    </row>
    <row r="9" spans="2:17" ht="13.5">
      <c r="B9" s="10">
        <v>5</v>
      </c>
      <c r="C9" s="36">
        <v>4</v>
      </c>
      <c r="D9" s="115" t="s">
        <v>174</v>
      </c>
      <c r="E9" s="104" t="s">
        <v>175</v>
      </c>
      <c r="F9" s="19" t="s">
        <v>26</v>
      </c>
      <c r="G9" s="68">
        <v>677</v>
      </c>
      <c r="H9" s="24">
        <f t="shared" si="0"/>
        <v>0.8862629246676514</v>
      </c>
      <c r="I9" s="39">
        <v>13</v>
      </c>
      <c r="J9" s="9" t="s">
        <v>3</v>
      </c>
      <c r="K9" s="8">
        <v>3</v>
      </c>
      <c r="L9" s="9" t="s">
        <v>4</v>
      </c>
      <c r="M9" s="8">
        <v>22</v>
      </c>
      <c r="N9" s="9" t="s">
        <v>5</v>
      </c>
      <c r="O9" s="8">
        <f t="shared" si="1"/>
        <v>9202</v>
      </c>
      <c r="P9" s="6">
        <f t="shared" si="2"/>
        <v>9202</v>
      </c>
      <c r="Q9" s="28">
        <f t="shared" si="3"/>
        <v>8155.391432791728</v>
      </c>
    </row>
    <row r="10" spans="2:17" ht="13.5">
      <c r="B10" s="10">
        <v>6</v>
      </c>
      <c r="C10" s="36">
        <v>5</v>
      </c>
      <c r="D10" s="115" t="s">
        <v>155</v>
      </c>
      <c r="E10" s="104">
        <v>5855</v>
      </c>
      <c r="F10" s="19" t="s">
        <v>19</v>
      </c>
      <c r="G10" s="68">
        <v>677</v>
      </c>
      <c r="H10" s="24">
        <f t="shared" si="0"/>
        <v>0.8862629246676514</v>
      </c>
      <c r="I10" s="39">
        <v>13</v>
      </c>
      <c r="J10" s="9" t="s">
        <v>74</v>
      </c>
      <c r="K10" s="8">
        <v>4</v>
      </c>
      <c r="L10" s="9" t="s">
        <v>75</v>
      </c>
      <c r="M10" s="8">
        <v>25</v>
      </c>
      <c r="N10" s="9" t="s">
        <v>154</v>
      </c>
      <c r="O10" s="8">
        <f t="shared" si="1"/>
        <v>9265</v>
      </c>
      <c r="P10" s="6">
        <f t="shared" si="2"/>
        <v>9265</v>
      </c>
      <c r="Q10" s="28">
        <f t="shared" si="3"/>
        <v>8211.22599704579</v>
      </c>
    </row>
    <row r="11" spans="2:17" ht="13.5">
      <c r="B11" s="10">
        <v>7</v>
      </c>
      <c r="C11" s="36">
        <v>11</v>
      </c>
      <c r="D11" s="115" t="s">
        <v>176</v>
      </c>
      <c r="E11" s="104" t="s">
        <v>177</v>
      </c>
      <c r="F11" s="36" t="s">
        <v>178</v>
      </c>
      <c r="G11" s="77">
        <v>678</v>
      </c>
      <c r="H11" s="24">
        <f t="shared" si="0"/>
        <v>0.8849557522123894</v>
      </c>
      <c r="I11" s="39">
        <v>13</v>
      </c>
      <c r="J11" s="9" t="s">
        <v>3</v>
      </c>
      <c r="K11" s="8">
        <v>10</v>
      </c>
      <c r="L11" s="9" t="s">
        <v>4</v>
      </c>
      <c r="M11" s="8">
        <v>10</v>
      </c>
      <c r="N11" s="9" t="s">
        <v>5</v>
      </c>
      <c r="O11" s="8">
        <f t="shared" si="1"/>
        <v>9610</v>
      </c>
      <c r="P11" s="6">
        <f t="shared" si="2"/>
        <v>9610</v>
      </c>
      <c r="Q11" s="28">
        <f t="shared" si="3"/>
        <v>8504.424778761062</v>
      </c>
    </row>
    <row r="12" spans="2:17" ht="13.5">
      <c r="B12" s="10">
        <v>8</v>
      </c>
      <c r="C12" s="36">
        <v>6</v>
      </c>
      <c r="D12" s="115" t="s">
        <v>52</v>
      </c>
      <c r="E12" s="104" t="s">
        <v>179</v>
      </c>
      <c r="F12" s="19" t="s">
        <v>53</v>
      </c>
      <c r="G12" s="68">
        <v>658</v>
      </c>
      <c r="H12" s="24">
        <f t="shared" si="0"/>
        <v>0.9118541033434651</v>
      </c>
      <c r="I12" s="39">
        <v>13</v>
      </c>
      <c r="J12" s="9" t="s">
        <v>3</v>
      </c>
      <c r="K12" s="8">
        <v>5</v>
      </c>
      <c r="L12" s="9" t="s">
        <v>4</v>
      </c>
      <c r="M12" s="8">
        <v>35</v>
      </c>
      <c r="N12" s="9" t="s">
        <v>5</v>
      </c>
      <c r="O12" s="8">
        <f t="shared" si="1"/>
        <v>9335</v>
      </c>
      <c r="P12" s="6">
        <f t="shared" si="2"/>
        <v>9335</v>
      </c>
      <c r="Q12" s="28">
        <f t="shared" si="3"/>
        <v>8512.158054711246</v>
      </c>
    </row>
    <row r="13" spans="2:17" ht="13.5">
      <c r="B13" s="10">
        <v>9</v>
      </c>
      <c r="C13" s="36">
        <v>7</v>
      </c>
      <c r="D13" s="115" t="s">
        <v>130</v>
      </c>
      <c r="E13" s="104" t="s">
        <v>148</v>
      </c>
      <c r="F13" s="19" t="s">
        <v>149</v>
      </c>
      <c r="G13" s="68">
        <v>648</v>
      </c>
      <c r="H13" s="24">
        <f t="shared" si="0"/>
        <v>0.9259259259259259</v>
      </c>
      <c r="I13" s="39">
        <v>13</v>
      </c>
      <c r="J13" s="9" t="s">
        <v>3</v>
      </c>
      <c r="K13" s="8">
        <v>6</v>
      </c>
      <c r="L13" s="9" t="s">
        <v>4</v>
      </c>
      <c r="M13" s="8">
        <v>12</v>
      </c>
      <c r="N13" s="9" t="s">
        <v>5</v>
      </c>
      <c r="O13" s="8">
        <f t="shared" si="1"/>
        <v>9372</v>
      </c>
      <c r="P13" s="6">
        <f t="shared" si="2"/>
        <v>9372</v>
      </c>
      <c r="Q13" s="28">
        <f t="shared" si="3"/>
        <v>8677.777777777777</v>
      </c>
    </row>
    <row r="14" spans="2:17" ht="13.5">
      <c r="B14" s="10">
        <v>10</v>
      </c>
      <c r="C14" s="36">
        <v>9</v>
      </c>
      <c r="D14" s="115" t="s">
        <v>180</v>
      </c>
      <c r="E14" s="104" t="s">
        <v>181</v>
      </c>
      <c r="F14" s="19" t="s">
        <v>182</v>
      </c>
      <c r="G14" s="68">
        <v>655</v>
      </c>
      <c r="H14" s="24">
        <f t="shared" si="0"/>
        <v>0.916030534351145</v>
      </c>
      <c r="I14" s="39">
        <v>13</v>
      </c>
      <c r="J14" s="9" t="s">
        <v>3</v>
      </c>
      <c r="K14" s="8">
        <v>7</v>
      </c>
      <c r="L14" s="9" t="s">
        <v>4</v>
      </c>
      <c r="M14" s="8">
        <v>57</v>
      </c>
      <c r="N14" s="9" t="s">
        <v>5</v>
      </c>
      <c r="O14" s="8">
        <f t="shared" si="1"/>
        <v>9477</v>
      </c>
      <c r="P14" s="6">
        <f t="shared" si="2"/>
        <v>9477</v>
      </c>
      <c r="Q14" s="28">
        <f t="shared" si="3"/>
        <v>8681.221374045801</v>
      </c>
    </row>
    <row r="15" spans="2:17" ht="13.5">
      <c r="B15" s="10">
        <v>11</v>
      </c>
      <c r="C15" s="36">
        <v>10</v>
      </c>
      <c r="D15" s="115" t="s">
        <v>165</v>
      </c>
      <c r="E15" s="104" t="s">
        <v>183</v>
      </c>
      <c r="F15" s="19" t="s">
        <v>184</v>
      </c>
      <c r="G15" s="68">
        <v>640</v>
      </c>
      <c r="H15" s="24">
        <f t="shared" si="0"/>
        <v>0.9375</v>
      </c>
      <c r="I15" s="39">
        <v>13</v>
      </c>
      <c r="J15" s="9" t="s">
        <v>3</v>
      </c>
      <c r="K15" s="8">
        <v>8</v>
      </c>
      <c r="L15" s="9" t="s">
        <v>4</v>
      </c>
      <c r="M15" s="8">
        <v>41</v>
      </c>
      <c r="N15" s="9" t="s">
        <v>5</v>
      </c>
      <c r="O15" s="8">
        <f t="shared" si="1"/>
        <v>9521</v>
      </c>
      <c r="P15" s="6">
        <f t="shared" si="2"/>
        <v>9521</v>
      </c>
      <c r="Q15" s="28">
        <f t="shared" si="3"/>
        <v>8925.9375</v>
      </c>
    </row>
    <row r="16" spans="2:17" ht="13.5">
      <c r="B16" s="10">
        <v>12</v>
      </c>
      <c r="C16" s="36">
        <v>14</v>
      </c>
      <c r="D16" s="115" t="s">
        <v>185</v>
      </c>
      <c r="E16" s="104" t="s">
        <v>186</v>
      </c>
      <c r="F16" s="19" t="s">
        <v>187</v>
      </c>
      <c r="G16" s="68">
        <v>727</v>
      </c>
      <c r="H16" s="24">
        <f t="shared" si="0"/>
        <v>0.8253094910591472</v>
      </c>
      <c r="I16" s="39">
        <v>13</v>
      </c>
      <c r="J16" s="9" t="s">
        <v>3</v>
      </c>
      <c r="K16" s="8">
        <v>31</v>
      </c>
      <c r="L16" s="9" t="s">
        <v>4</v>
      </c>
      <c r="M16" s="8">
        <v>50</v>
      </c>
      <c r="N16" s="9" t="s">
        <v>5</v>
      </c>
      <c r="O16" s="8">
        <f t="shared" si="1"/>
        <v>10910</v>
      </c>
      <c r="P16" s="6">
        <f t="shared" si="2"/>
        <v>10910</v>
      </c>
      <c r="Q16" s="28">
        <f t="shared" si="3"/>
        <v>9004.126547455297</v>
      </c>
    </row>
    <row r="17" spans="2:17" ht="13.5">
      <c r="B17" s="108">
        <v>14</v>
      </c>
      <c r="C17" s="109">
        <v>13</v>
      </c>
      <c r="D17" s="125" t="s">
        <v>188</v>
      </c>
      <c r="E17" s="126">
        <v>714</v>
      </c>
      <c r="F17" s="117" t="s">
        <v>189</v>
      </c>
      <c r="G17" s="119">
        <v>720</v>
      </c>
      <c r="H17" s="110">
        <f t="shared" si="0"/>
        <v>0.8333333333333334</v>
      </c>
      <c r="I17" s="111">
        <v>13</v>
      </c>
      <c r="J17" s="112" t="s">
        <v>3</v>
      </c>
      <c r="K17" s="34">
        <v>31</v>
      </c>
      <c r="L17" s="112" t="s">
        <v>4</v>
      </c>
      <c r="M17" s="34">
        <v>36</v>
      </c>
      <c r="N17" s="112" t="s">
        <v>5</v>
      </c>
      <c r="O17" s="34">
        <f t="shared" si="1"/>
        <v>10896</v>
      </c>
      <c r="P17" s="113">
        <f t="shared" si="2"/>
        <v>10896</v>
      </c>
      <c r="Q17" s="114">
        <f t="shared" si="3"/>
        <v>9080</v>
      </c>
    </row>
    <row r="18" spans="2:17" ht="13.5">
      <c r="B18" s="10">
        <v>15</v>
      </c>
      <c r="C18" s="36">
        <v>15</v>
      </c>
      <c r="D18" s="115" t="s">
        <v>54</v>
      </c>
      <c r="E18" s="104" t="s">
        <v>190</v>
      </c>
      <c r="F18" s="19" t="s">
        <v>191</v>
      </c>
      <c r="G18" s="68">
        <v>708</v>
      </c>
      <c r="H18" s="24">
        <f t="shared" si="0"/>
        <v>0.847457627118644</v>
      </c>
      <c r="I18" s="39">
        <v>13</v>
      </c>
      <c r="J18" s="9" t="s">
        <v>3</v>
      </c>
      <c r="K18" s="8">
        <v>32</v>
      </c>
      <c r="L18" s="9" t="s">
        <v>4</v>
      </c>
      <c r="M18" s="8">
        <v>31</v>
      </c>
      <c r="N18" s="9" t="s">
        <v>5</v>
      </c>
      <c r="O18" s="34">
        <f t="shared" si="1"/>
        <v>10951</v>
      </c>
      <c r="P18" s="113">
        <f t="shared" si="2"/>
        <v>10951</v>
      </c>
      <c r="Q18" s="28">
        <f t="shared" si="3"/>
        <v>9280.50847457627</v>
      </c>
    </row>
    <row r="19" spans="2:17" ht="13.5">
      <c r="B19" s="10">
        <v>16</v>
      </c>
      <c r="C19" s="36">
        <v>12</v>
      </c>
      <c r="D19" s="115" t="s">
        <v>192</v>
      </c>
      <c r="E19" s="104">
        <v>623</v>
      </c>
      <c r="F19" s="19" t="s">
        <v>193</v>
      </c>
      <c r="G19" s="68">
        <v>685</v>
      </c>
      <c r="H19" s="24">
        <f t="shared" si="0"/>
        <v>0.8759124087591241</v>
      </c>
      <c r="I19" s="39">
        <v>13</v>
      </c>
      <c r="J19" s="9" t="s">
        <v>74</v>
      </c>
      <c r="K19" s="8">
        <v>28</v>
      </c>
      <c r="L19" s="9" t="s">
        <v>75</v>
      </c>
      <c r="M19" s="8">
        <v>12</v>
      </c>
      <c r="N19" s="9" t="s">
        <v>154</v>
      </c>
      <c r="O19" s="34">
        <f t="shared" si="1"/>
        <v>10692</v>
      </c>
      <c r="P19" s="6">
        <f t="shared" si="2"/>
        <v>10692</v>
      </c>
      <c r="Q19" s="28">
        <f t="shared" si="3"/>
        <v>9365.255474452555</v>
      </c>
    </row>
    <row r="20" spans="2:17" ht="13.5">
      <c r="B20" s="10">
        <v>17</v>
      </c>
      <c r="C20" s="36">
        <v>19</v>
      </c>
      <c r="D20" s="115" t="s">
        <v>15</v>
      </c>
      <c r="E20" s="104" t="s">
        <v>194</v>
      </c>
      <c r="F20" s="19" t="s">
        <v>195</v>
      </c>
      <c r="G20" s="68">
        <v>720</v>
      </c>
      <c r="H20" s="24">
        <f t="shared" si="0"/>
        <v>0.8333333333333334</v>
      </c>
      <c r="I20" s="39">
        <v>13</v>
      </c>
      <c r="J20" s="9" t="s">
        <v>3</v>
      </c>
      <c r="K20" s="8">
        <v>38</v>
      </c>
      <c r="L20" s="9" t="s">
        <v>4</v>
      </c>
      <c r="M20" s="8">
        <v>15</v>
      </c>
      <c r="N20" s="9" t="s">
        <v>5</v>
      </c>
      <c r="O20" s="34">
        <f t="shared" si="1"/>
        <v>11295</v>
      </c>
      <c r="P20" s="6">
        <f t="shared" si="2"/>
        <v>11295</v>
      </c>
      <c r="Q20" s="28">
        <f t="shared" si="3"/>
        <v>9412.5</v>
      </c>
    </row>
    <row r="21" spans="2:17" ht="13.5">
      <c r="B21" s="10">
        <v>18</v>
      </c>
      <c r="C21" s="36">
        <v>17</v>
      </c>
      <c r="D21" s="115" t="s">
        <v>59</v>
      </c>
      <c r="E21" s="42"/>
      <c r="F21" s="19" t="s">
        <v>60</v>
      </c>
      <c r="G21" s="68">
        <v>710</v>
      </c>
      <c r="H21" s="24">
        <f t="shared" si="0"/>
        <v>0.8450704225352113</v>
      </c>
      <c r="I21" s="39">
        <v>13</v>
      </c>
      <c r="J21" s="9" t="s">
        <v>3</v>
      </c>
      <c r="K21" s="8">
        <v>35</v>
      </c>
      <c r="L21" s="9" t="s">
        <v>4</v>
      </c>
      <c r="M21" s="8">
        <v>48</v>
      </c>
      <c r="N21" s="9" t="s">
        <v>5</v>
      </c>
      <c r="O21" s="34">
        <f t="shared" si="1"/>
        <v>11148</v>
      </c>
      <c r="P21" s="6">
        <f t="shared" si="2"/>
        <v>11148</v>
      </c>
      <c r="Q21" s="28">
        <f t="shared" si="3"/>
        <v>9420.845070422534</v>
      </c>
    </row>
    <row r="22" spans="2:17" ht="13.5">
      <c r="B22" s="10">
        <v>19</v>
      </c>
      <c r="C22" s="36">
        <v>16</v>
      </c>
      <c r="D22" s="115" t="s">
        <v>157</v>
      </c>
      <c r="E22" s="105">
        <v>852</v>
      </c>
      <c r="F22" s="19" t="s">
        <v>26</v>
      </c>
      <c r="G22" s="68">
        <v>677</v>
      </c>
      <c r="H22" s="24">
        <f t="shared" si="0"/>
        <v>0.8862629246676514</v>
      </c>
      <c r="I22" s="39">
        <v>13</v>
      </c>
      <c r="J22" s="9" t="s">
        <v>74</v>
      </c>
      <c r="K22" s="8">
        <v>33</v>
      </c>
      <c r="L22" s="9" t="s">
        <v>75</v>
      </c>
      <c r="M22" s="8">
        <v>5</v>
      </c>
      <c r="N22" s="9" t="s">
        <v>154</v>
      </c>
      <c r="O22" s="34">
        <f t="shared" si="1"/>
        <v>10985</v>
      </c>
      <c r="P22" s="6">
        <f t="shared" si="2"/>
        <v>10985</v>
      </c>
      <c r="Q22" s="28">
        <f t="shared" si="3"/>
        <v>9735.598227474151</v>
      </c>
    </row>
    <row r="23" spans="2:17" ht="13.5">
      <c r="B23" s="10">
        <v>19</v>
      </c>
      <c r="C23" s="36">
        <v>18</v>
      </c>
      <c r="D23" s="115" t="s">
        <v>158</v>
      </c>
      <c r="E23" s="105">
        <v>4601</v>
      </c>
      <c r="F23" s="19" t="s">
        <v>159</v>
      </c>
      <c r="G23" s="68">
        <v>665</v>
      </c>
      <c r="H23" s="24">
        <f t="shared" si="0"/>
        <v>0.9022556390977443</v>
      </c>
      <c r="I23" s="39">
        <v>13</v>
      </c>
      <c r="J23" s="9" t="s">
        <v>74</v>
      </c>
      <c r="K23" s="8">
        <v>37</v>
      </c>
      <c r="L23" s="9" t="s">
        <v>75</v>
      </c>
      <c r="M23" s="8">
        <v>6</v>
      </c>
      <c r="N23" s="9" t="s">
        <v>154</v>
      </c>
      <c r="O23" s="34">
        <f t="shared" si="1"/>
        <v>11226</v>
      </c>
      <c r="P23" s="6">
        <f t="shared" si="2"/>
        <v>11226</v>
      </c>
      <c r="Q23" s="28">
        <f>(P23*H23)*(1+R23)</f>
        <v>10128.721804511277</v>
      </c>
    </row>
    <row r="24" spans="2:18" ht="13.5">
      <c r="B24" s="10">
        <v>20</v>
      </c>
      <c r="C24" s="36">
        <v>20</v>
      </c>
      <c r="D24" s="115" t="s">
        <v>167</v>
      </c>
      <c r="E24" s="107" t="s">
        <v>196</v>
      </c>
      <c r="F24" s="122" t="s">
        <v>197</v>
      </c>
      <c r="G24" s="68">
        <v>781</v>
      </c>
      <c r="H24" s="24">
        <f t="shared" si="0"/>
        <v>0.7682458386683739</v>
      </c>
      <c r="I24" s="39">
        <v>14</v>
      </c>
      <c r="J24" s="9" t="s">
        <v>3</v>
      </c>
      <c r="K24" s="8">
        <v>28</v>
      </c>
      <c r="L24" s="9" t="s">
        <v>4</v>
      </c>
      <c r="M24" s="8">
        <v>17</v>
      </c>
      <c r="N24" s="9" t="s">
        <v>5</v>
      </c>
      <c r="O24" s="34">
        <f t="shared" si="1"/>
        <v>14297</v>
      </c>
      <c r="P24" s="6">
        <f t="shared" si="2"/>
        <v>14297</v>
      </c>
      <c r="Q24" s="28">
        <f>P24*H24</f>
        <v>10983.610755441741</v>
      </c>
      <c r="R24" s="2"/>
    </row>
    <row r="25" spans="2:18" ht="13.5">
      <c r="B25" s="108">
        <v>21</v>
      </c>
      <c r="C25" s="109">
        <v>21</v>
      </c>
      <c r="D25" s="125" t="s">
        <v>55</v>
      </c>
      <c r="E25" s="127" t="s">
        <v>198</v>
      </c>
      <c r="F25" s="117" t="s">
        <v>199</v>
      </c>
      <c r="G25" s="119">
        <v>780</v>
      </c>
      <c r="H25" s="110">
        <f t="shared" si="0"/>
        <v>0.7692307692307693</v>
      </c>
      <c r="I25" s="111">
        <v>14</v>
      </c>
      <c r="J25" s="112" t="s">
        <v>3</v>
      </c>
      <c r="K25" s="34">
        <v>43</v>
      </c>
      <c r="L25" s="112" t="s">
        <v>4</v>
      </c>
      <c r="M25" s="34">
        <v>0</v>
      </c>
      <c r="N25" s="112" t="s">
        <v>5</v>
      </c>
      <c r="O25" s="34">
        <f t="shared" si="1"/>
        <v>15180</v>
      </c>
      <c r="P25" s="113">
        <f t="shared" si="2"/>
        <v>15180</v>
      </c>
      <c r="Q25" s="114">
        <f>P25*H25</f>
        <v>11676.923076923078</v>
      </c>
      <c r="R25" s="2"/>
    </row>
    <row r="26" spans="2:18" ht="13.5">
      <c r="B26" s="10" t="s">
        <v>200</v>
      </c>
      <c r="C26" s="36"/>
      <c r="D26" s="115" t="s">
        <v>201</v>
      </c>
      <c r="E26" s="120" t="s">
        <v>202</v>
      </c>
      <c r="F26" s="122" t="s">
        <v>203</v>
      </c>
      <c r="G26" s="68">
        <v>770</v>
      </c>
      <c r="H26" s="24">
        <f t="shared" si="0"/>
        <v>0.7792207792207793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1"/>
        <v>-37800</v>
      </c>
      <c r="P26" s="6">
        <f t="shared" si="2"/>
        <v>0</v>
      </c>
      <c r="Q26" s="28">
        <f>P26*H26</f>
        <v>0</v>
      </c>
      <c r="R26" s="2"/>
    </row>
    <row r="27" spans="2:17" ht="14.25" thickBot="1">
      <c r="B27" s="128" t="s">
        <v>204</v>
      </c>
      <c r="C27" s="129"/>
      <c r="D27" s="130" t="s">
        <v>205</v>
      </c>
      <c r="E27" s="131" t="s">
        <v>206</v>
      </c>
      <c r="F27" s="132" t="s">
        <v>207</v>
      </c>
      <c r="G27" s="133">
        <v>710</v>
      </c>
      <c r="H27" s="134">
        <f t="shared" si="0"/>
        <v>0.8450704225352113</v>
      </c>
      <c r="I27" s="135"/>
      <c r="J27" s="136" t="s">
        <v>3</v>
      </c>
      <c r="K27" s="137"/>
      <c r="L27" s="136" t="s">
        <v>4</v>
      </c>
      <c r="M27" s="137"/>
      <c r="N27" s="136" t="s">
        <v>5</v>
      </c>
      <c r="O27" s="137">
        <f t="shared" si="1"/>
        <v>-37800</v>
      </c>
      <c r="P27" s="138">
        <f t="shared" si="2"/>
        <v>0</v>
      </c>
      <c r="Q27" s="139">
        <f>P27*H27</f>
        <v>0</v>
      </c>
    </row>
    <row r="29" ht="13.5">
      <c r="B29" s="140" t="s">
        <v>168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28" sqref="A28"/>
    </sheetView>
  </sheetViews>
  <sheetFormatPr defaultColWidth="9.00390625" defaultRowHeight="13.5"/>
  <sheetData>
    <row r="2" ht="13.5">
      <c r="A2" t="s">
        <v>224</v>
      </c>
    </row>
    <row r="4" spans="1:4" ht="13.5">
      <c r="A4" s="10">
        <v>1</v>
      </c>
      <c r="B4" s="101">
        <v>1</v>
      </c>
      <c r="C4" s="31" t="s">
        <v>33</v>
      </c>
      <c r="D4" s="43" t="s">
        <v>219</v>
      </c>
    </row>
    <row r="5" spans="1:4" ht="13.5">
      <c r="A5" s="10">
        <v>2</v>
      </c>
      <c r="B5" s="101">
        <v>2</v>
      </c>
      <c r="C5" s="31" t="s">
        <v>18</v>
      </c>
      <c r="D5" s="43" t="s">
        <v>212</v>
      </c>
    </row>
    <row r="6" spans="1:4" ht="13.5">
      <c r="A6" s="10">
        <v>3</v>
      </c>
      <c r="B6" s="101">
        <v>3</v>
      </c>
      <c r="C6" s="31" t="s">
        <v>139</v>
      </c>
      <c r="D6" s="43" t="s">
        <v>216</v>
      </c>
    </row>
    <row r="7" spans="1:4" ht="13.5">
      <c r="A7" s="10">
        <v>4</v>
      </c>
      <c r="B7" s="101">
        <v>6</v>
      </c>
      <c r="C7" s="31" t="s">
        <v>141</v>
      </c>
      <c r="D7" s="43" t="s">
        <v>220</v>
      </c>
    </row>
    <row r="8" spans="1:4" ht="13.5">
      <c r="A8" s="10">
        <v>5</v>
      </c>
      <c r="B8" s="101">
        <v>4</v>
      </c>
      <c r="C8" s="31" t="s">
        <v>52</v>
      </c>
      <c r="D8" s="43" t="s">
        <v>221</v>
      </c>
    </row>
    <row r="9" spans="1:4" ht="13.5">
      <c r="A9" s="10">
        <v>6</v>
      </c>
      <c r="B9" s="101">
        <v>7</v>
      </c>
      <c r="C9" s="31" t="s">
        <v>54</v>
      </c>
      <c r="D9" s="43" t="s">
        <v>218</v>
      </c>
    </row>
    <row r="10" spans="1:4" ht="13.5">
      <c r="A10" s="10">
        <v>7</v>
      </c>
      <c r="B10" s="101">
        <v>5</v>
      </c>
      <c r="C10" s="31" t="s">
        <v>151</v>
      </c>
      <c r="D10" s="43">
        <v>6160</v>
      </c>
    </row>
    <row r="11" spans="1:4" ht="13.5">
      <c r="A11" s="10">
        <v>8</v>
      </c>
      <c r="B11" s="101">
        <v>8</v>
      </c>
      <c r="C11" s="31" t="s">
        <v>59</v>
      </c>
      <c r="D11" s="43"/>
    </row>
    <row r="12" spans="1:4" ht="13.5">
      <c r="A12" s="10">
        <v>9</v>
      </c>
      <c r="B12" s="101">
        <v>9</v>
      </c>
      <c r="C12" s="31" t="s">
        <v>15</v>
      </c>
      <c r="D12" s="43" t="s">
        <v>213</v>
      </c>
    </row>
    <row r="13" spans="1:4" ht="13.5">
      <c r="A13" s="10">
        <v>10</v>
      </c>
      <c r="B13" s="101">
        <v>10</v>
      </c>
      <c r="C13" s="31" t="s">
        <v>55</v>
      </c>
      <c r="D13" s="43"/>
    </row>
    <row r="14" spans="1:4" ht="13.5">
      <c r="A14" s="10" t="s">
        <v>210</v>
      </c>
      <c r="B14" s="101">
        <v>0</v>
      </c>
      <c r="C14" s="31" t="s">
        <v>27</v>
      </c>
      <c r="D14" s="42" t="s">
        <v>217</v>
      </c>
    </row>
    <row r="16" ht="13.5">
      <c r="A16" t="s">
        <v>225</v>
      </c>
    </row>
    <row r="18" spans="1:4" ht="13.5">
      <c r="A18" s="10">
        <v>1</v>
      </c>
      <c r="B18" s="36">
        <v>1</v>
      </c>
      <c r="C18" s="40" t="s">
        <v>33</v>
      </c>
      <c r="D18" s="43" t="s">
        <v>219</v>
      </c>
    </row>
    <row r="19" spans="1:4" ht="13.5">
      <c r="A19" s="10">
        <v>2</v>
      </c>
      <c r="B19" s="19">
        <v>2</v>
      </c>
      <c r="C19" s="31" t="s">
        <v>18</v>
      </c>
      <c r="D19" s="43" t="s">
        <v>212</v>
      </c>
    </row>
    <row r="20" spans="1:4" ht="13.5">
      <c r="A20" s="10">
        <v>3</v>
      </c>
      <c r="B20" s="36">
        <v>3</v>
      </c>
      <c r="C20" s="40" t="s">
        <v>139</v>
      </c>
      <c r="D20" s="43" t="s">
        <v>216</v>
      </c>
    </row>
    <row r="21" spans="1:4" ht="13.5">
      <c r="A21" s="10">
        <v>4</v>
      </c>
      <c r="B21" s="36">
        <v>6</v>
      </c>
      <c r="C21" s="40" t="s">
        <v>141</v>
      </c>
      <c r="D21" s="43" t="s">
        <v>220</v>
      </c>
    </row>
    <row r="22" spans="1:4" ht="13.5">
      <c r="A22" s="10">
        <v>5</v>
      </c>
      <c r="B22" s="36">
        <v>4</v>
      </c>
      <c r="C22" s="40" t="s">
        <v>52</v>
      </c>
      <c r="D22" s="43" t="s">
        <v>221</v>
      </c>
    </row>
    <row r="23" spans="1:4" ht="13.5">
      <c r="A23" s="10">
        <v>6</v>
      </c>
      <c r="B23" s="36">
        <v>5</v>
      </c>
      <c r="C23" s="40" t="s">
        <v>151</v>
      </c>
      <c r="D23" s="43" t="s">
        <v>215</v>
      </c>
    </row>
    <row r="24" spans="1:4" ht="13.5">
      <c r="A24" s="10">
        <v>7</v>
      </c>
      <c r="B24" s="36">
        <v>7</v>
      </c>
      <c r="C24" s="40" t="s">
        <v>54</v>
      </c>
      <c r="D24" s="43" t="s">
        <v>218</v>
      </c>
    </row>
    <row r="25" spans="1:4" ht="13.5">
      <c r="A25" s="10">
        <v>8</v>
      </c>
      <c r="B25" s="36">
        <v>9</v>
      </c>
      <c r="C25" s="40" t="s">
        <v>15</v>
      </c>
      <c r="D25" s="43" t="s">
        <v>213</v>
      </c>
    </row>
    <row r="26" spans="1:4" ht="13.5">
      <c r="A26" s="10">
        <v>9</v>
      </c>
      <c r="B26" s="36">
        <v>8</v>
      </c>
      <c r="C26" s="35" t="s">
        <v>59</v>
      </c>
      <c r="D26" s="43"/>
    </row>
    <row r="27" spans="1:4" ht="13.5">
      <c r="A27" s="10">
        <v>10</v>
      </c>
      <c r="B27" s="36">
        <v>10</v>
      </c>
      <c r="C27" s="35" t="s">
        <v>55</v>
      </c>
      <c r="D27" s="43" t="s">
        <v>208</v>
      </c>
    </row>
    <row r="28" spans="1:4" ht="13.5">
      <c r="A28" s="10" t="s">
        <v>210</v>
      </c>
      <c r="B28" s="36"/>
      <c r="C28" s="35" t="s">
        <v>27</v>
      </c>
      <c r="D28" s="43" t="s">
        <v>217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0">
      <selection activeCell="F44" sqref="F44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32"/>
    </row>
    <row r="3" spans="2:14" ht="14.25" thickBot="1">
      <c r="B3" s="148" t="s">
        <v>1</v>
      </c>
      <c r="C3" s="148"/>
      <c r="D3" s="148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101</v>
      </c>
      <c r="F4" s="47" t="s">
        <v>9</v>
      </c>
      <c r="G4" s="76" t="s">
        <v>10</v>
      </c>
      <c r="H4" s="22" t="s">
        <v>11</v>
      </c>
      <c r="I4" s="145" t="s">
        <v>12</v>
      </c>
      <c r="J4" s="145"/>
      <c r="K4" s="145"/>
      <c r="L4" s="145"/>
      <c r="M4" s="145"/>
      <c r="N4" s="146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35" t="s">
        <v>160</v>
      </c>
      <c r="E5" s="43"/>
      <c r="F5" s="36" t="s">
        <v>163</v>
      </c>
      <c r="G5" s="77">
        <v>677</v>
      </c>
      <c r="H5" s="24">
        <f aca="true" t="shared" si="0" ref="H5:H41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 aca="true" t="shared" si="1" ref="O5:O35">(I5-$I$3)*3600+(K5-$K$3)*60+(M5-$M$3)</f>
        <v>-37800</v>
      </c>
      <c r="P5" s="6">
        <f aca="true" t="shared" si="2" ref="P5:P41">IF(O5&gt;0,O5,0)</f>
        <v>0</v>
      </c>
      <c r="Q5" s="28">
        <f aca="true" t="shared" si="3" ref="Q5:Q41">P5*H5</f>
        <v>0</v>
      </c>
    </row>
    <row r="6" spans="2:17" ht="13.5">
      <c r="B6" s="10"/>
      <c r="C6" s="36"/>
      <c r="D6" s="35" t="s">
        <v>16</v>
      </c>
      <c r="E6" s="43" t="s">
        <v>102</v>
      </c>
      <c r="F6" s="36" t="s">
        <v>17</v>
      </c>
      <c r="G6" s="77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t="shared" si="1"/>
        <v>-37800</v>
      </c>
      <c r="P6" s="6">
        <f t="shared" si="2"/>
        <v>0</v>
      </c>
      <c r="Q6" s="28">
        <f t="shared" si="3"/>
        <v>0</v>
      </c>
    </row>
    <row r="7" spans="2:17" ht="13.5">
      <c r="B7" s="10"/>
      <c r="C7" s="36">
        <v>2</v>
      </c>
      <c r="D7" s="40" t="s">
        <v>18</v>
      </c>
      <c r="E7" s="43" t="s">
        <v>103</v>
      </c>
      <c r="F7" s="36" t="s">
        <v>19</v>
      </c>
      <c r="G7" s="77">
        <v>677</v>
      </c>
      <c r="H7" s="24">
        <f t="shared" si="0"/>
        <v>0.8862629246676514</v>
      </c>
      <c r="I7" s="39">
        <v>12</v>
      </c>
      <c r="J7" s="9" t="s">
        <v>3</v>
      </c>
      <c r="K7" s="8">
        <v>54</v>
      </c>
      <c r="L7" s="9" t="s">
        <v>4</v>
      </c>
      <c r="M7" s="8">
        <v>30</v>
      </c>
      <c r="N7" s="9" t="s">
        <v>5</v>
      </c>
      <c r="O7" s="8">
        <f t="shared" si="1"/>
        <v>8670</v>
      </c>
      <c r="P7" s="6">
        <f t="shared" si="2"/>
        <v>8670</v>
      </c>
      <c r="Q7" s="28">
        <f t="shared" si="3"/>
        <v>7683.899556868538</v>
      </c>
    </row>
    <row r="8" spans="2:17" ht="13.5">
      <c r="B8" s="10"/>
      <c r="C8" s="36"/>
      <c r="D8" s="40" t="s">
        <v>20</v>
      </c>
      <c r="E8" s="43" t="s">
        <v>104</v>
      </c>
      <c r="F8" s="36" t="s">
        <v>78</v>
      </c>
      <c r="G8" s="77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1"/>
        <v>-37800</v>
      </c>
      <c r="P8" s="6">
        <f t="shared" si="2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105</v>
      </c>
      <c r="F9" s="36" t="s">
        <v>22</v>
      </c>
      <c r="G9" s="77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1"/>
        <v>-37800</v>
      </c>
      <c r="P9" s="6">
        <f t="shared" si="2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106</v>
      </c>
      <c r="F10" s="36" t="s">
        <v>24</v>
      </c>
      <c r="G10" s="77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1"/>
        <v>-37800</v>
      </c>
      <c r="P10" s="6">
        <f t="shared" si="2"/>
        <v>0</v>
      </c>
      <c r="Q10" s="28">
        <f t="shared" si="3"/>
        <v>0</v>
      </c>
    </row>
    <row r="11" spans="2:17" ht="13.5">
      <c r="B11" s="10"/>
      <c r="C11" s="36"/>
      <c r="D11" s="40" t="s">
        <v>131</v>
      </c>
      <c r="E11" s="43"/>
      <c r="F11" s="36" t="s">
        <v>124</v>
      </c>
      <c r="G11" s="77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1"/>
        <v>-37800</v>
      </c>
      <c r="P11" s="6">
        <f t="shared" si="2"/>
        <v>0</v>
      </c>
      <c r="Q11" s="28">
        <f t="shared" si="3"/>
        <v>0</v>
      </c>
    </row>
    <row r="12" spans="2:17" ht="13.5">
      <c r="B12" s="10"/>
      <c r="C12" s="36"/>
      <c r="D12" s="40" t="s">
        <v>77</v>
      </c>
      <c r="E12" s="43" t="s">
        <v>107</v>
      </c>
      <c r="F12" s="36" t="s">
        <v>73</v>
      </c>
      <c r="G12" s="77">
        <v>740</v>
      </c>
      <c r="H12" s="24">
        <f t="shared" si="0"/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 t="shared" si="1"/>
        <v>-37800</v>
      </c>
      <c r="P12" s="6">
        <f t="shared" si="2"/>
        <v>0</v>
      </c>
      <c r="Q12" s="28">
        <f t="shared" si="3"/>
        <v>0</v>
      </c>
    </row>
    <row r="13" spans="2:17" ht="13.5">
      <c r="B13" s="11"/>
      <c r="C13" s="38"/>
      <c r="D13" s="45" t="s">
        <v>25</v>
      </c>
      <c r="E13" s="44" t="s">
        <v>108</v>
      </c>
      <c r="F13" s="38" t="s">
        <v>132</v>
      </c>
      <c r="G13" s="78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1"/>
        <v>-37800</v>
      </c>
      <c r="P13" s="12">
        <f t="shared" si="2"/>
        <v>0</v>
      </c>
      <c r="Q13" s="26">
        <f t="shared" si="3"/>
        <v>0</v>
      </c>
    </row>
    <row r="14" spans="2:17" ht="14.25" customHeight="1">
      <c r="B14" s="10"/>
      <c r="C14" s="36">
        <v>9</v>
      </c>
      <c r="D14" s="40" t="s">
        <v>161</v>
      </c>
      <c r="E14" s="43" t="s">
        <v>133</v>
      </c>
      <c r="F14" s="36" t="s">
        <v>126</v>
      </c>
      <c r="G14" s="77">
        <v>720</v>
      </c>
      <c r="H14" s="24">
        <f t="shared" si="0"/>
        <v>0.8333333333333334</v>
      </c>
      <c r="I14" s="39">
        <v>13</v>
      </c>
      <c r="J14" s="9" t="s">
        <v>3</v>
      </c>
      <c r="K14" s="8">
        <v>38</v>
      </c>
      <c r="L14" s="9" t="s">
        <v>4</v>
      </c>
      <c r="M14" s="8">
        <v>15</v>
      </c>
      <c r="N14" s="9" t="s">
        <v>5</v>
      </c>
      <c r="O14" s="8">
        <f t="shared" si="1"/>
        <v>11295</v>
      </c>
      <c r="P14" s="6">
        <f t="shared" si="2"/>
        <v>11295</v>
      </c>
      <c r="Q14" s="28">
        <f t="shared" si="3"/>
        <v>9412.5</v>
      </c>
    </row>
    <row r="15" spans="2:17" ht="13.5">
      <c r="B15" s="10"/>
      <c r="C15" s="36">
        <v>5</v>
      </c>
      <c r="D15" s="40" t="s">
        <v>130</v>
      </c>
      <c r="E15" s="43" t="s">
        <v>128</v>
      </c>
      <c r="F15" s="36" t="s">
        <v>129</v>
      </c>
      <c r="G15" s="77">
        <v>648</v>
      </c>
      <c r="H15" s="24">
        <f t="shared" si="0"/>
        <v>0.9259259259259259</v>
      </c>
      <c r="I15" s="39">
        <v>13</v>
      </c>
      <c r="J15" s="9" t="s">
        <v>3</v>
      </c>
      <c r="K15" s="8">
        <v>6</v>
      </c>
      <c r="L15" s="9" t="s">
        <v>4</v>
      </c>
      <c r="M15" s="8">
        <v>12</v>
      </c>
      <c r="N15" s="9" t="s">
        <v>5</v>
      </c>
      <c r="O15" s="8">
        <f t="shared" si="1"/>
        <v>9372</v>
      </c>
      <c r="P15" s="6">
        <f t="shared" si="2"/>
        <v>9372</v>
      </c>
      <c r="Q15" s="28">
        <f t="shared" si="3"/>
        <v>8677.777777777777</v>
      </c>
    </row>
    <row r="16" spans="2:18" ht="13.5">
      <c r="B16" s="10"/>
      <c r="C16" s="36"/>
      <c r="D16" s="40"/>
      <c r="E16" s="43"/>
      <c r="F16" s="36"/>
      <c r="G16" s="77"/>
      <c r="H16" s="24" t="e">
        <f t="shared" si="0"/>
        <v>#DIV/0!</v>
      </c>
      <c r="I16" s="39"/>
      <c r="J16" s="9" t="s">
        <v>74</v>
      </c>
      <c r="K16" s="8"/>
      <c r="L16" s="9" t="s">
        <v>75</v>
      </c>
      <c r="M16" s="8"/>
      <c r="N16" s="9" t="s">
        <v>76</v>
      </c>
      <c r="O16" s="8">
        <f t="shared" si="1"/>
        <v>-37800</v>
      </c>
      <c r="P16" s="6">
        <f t="shared" si="2"/>
        <v>0</v>
      </c>
      <c r="Q16" s="28" t="e">
        <f t="shared" si="3"/>
        <v>#DIV/0!</v>
      </c>
      <c r="R16" s="33"/>
    </row>
    <row r="17" spans="2:17" ht="13.5">
      <c r="B17" s="10"/>
      <c r="C17" s="36">
        <v>3</v>
      </c>
      <c r="D17" s="40" t="s">
        <v>137</v>
      </c>
      <c r="E17" s="43" t="s">
        <v>110</v>
      </c>
      <c r="F17" s="36" t="s">
        <v>26</v>
      </c>
      <c r="G17" s="77">
        <v>677</v>
      </c>
      <c r="H17" s="24">
        <f t="shared" si="0"/>
        <v>0.8862629246676514</v>
      </c>
      <c r="I17" s="39">
        <v>13</v>
      </c>
      <c r="J17" s="9" t="s">
        <v>3</v>
      </c>
      <c r="K17" s="8">
        <v>3</v>
      </c>
      <c r="L17" s="9" t="s">
        <v>4</v>
      </c>
      <c r="M17" s="8">
        <v>22</v>
      </c>
      <c r="N17" s="9" t="s">
        <v>5</v>
      </c>
      <c r="O17" s="8">
        <f t="shared" si="1"/>
        <v>9202</v>
      </c>
      <c r="P17" s="6">
        <f t="shared" si="2"/>
        <v>9202</v>
      </c>
      <c r="Q17" s="28">
        <f t="shared" si="3"/>
        <v>8155.391432791728</v>
      </c>
    </row>
    <row r="18" spans="2:17" ht="13.5">
      <c r="B18" s="10" t="s">
        <v>211</v>
      </c>
      <c r="C18" s="36"/>
      <c r="D18" s="40" t="s">
        <v>27</v>
      </c>
      <c r="E18" s="43" t="s">
        <v>111</v>
      </c>
      <c r="F18" s="36" t="s">
        <v>28</v>
      </c>
      <c r="G18" s="77">
        <v>710</v>
      </c>
      <c r="H18" s="24">
        <f t="shared" si="0"/>
        <v>0.8450704225352113</v>
      </c>
      <c r="I18" s="39"/>
      <c r="J18" s="9" t="s">
        <v>3</v>
      </c>
      <c r="K18" s="8"/>
      <c r="L18" s="9" t="s">
        <v>4</v>
      </c>
      <c r="M18" s="8"/>
      <c r="N18" s="9" t="s">
        <v>5</v>
      </c>
      <c r="O18" s="8">
        <f t="shared" si="1"/>
        <v>-37800</v>
      </c>
      <c r="P18" s="6">
        <f t="shared" si="2"/>
        <v>0</v>
      </c>
      <c r="Q18" s="28">
        <f t="shared" si="3"/>
        <v>0</v>
      </c>
    </row>
    <row r="19" spans="2:17" ht="13.5">
      <c r="B19" s="10"/>
      <c r="C19" s="36"/>
      <c r="D19" s="40" t="s">
        <v>29</v>
      </c>
      <c r="E19" s="43" t="s">
        <v>112</v>
      </c>
      <c r="F19" s="36" t="s">
        <v>30</v>
      </c>
      <c r="G19" s="77">
        <v>725</v>
      </c>
      <c r="H19" s="24">
        <f t="shared" si="0"/>
        <v>0.8275862068965517</v>
      </c>
      <c r="I19" s="39"/>
      <c r="J19" s="9" t="s">
        <v>3</v>
      </c>
      <c r="K19" s="8"/>
      <c r="L19" s="9" t="s">
        <v>4</v>
      </c>
      <c r="M19" s="8"/>
      <c r="N19" s="9" t="s">
        <v>5</v>
      </c>
      <c r="O19" s="8">
        <f t="shared" si="1"/>
        <v>-37800</v>
      </c>
      <c r="P19" s="6">
        <f t="shared" si="2"/>
        <v>0</v>
      </c>
      <c r="Q19" s="28">
        <f t="shared" si="3"/>
        <v>0</v>
      </c>
    </row>
    <row r="20" spans="2:17" ht="13.5">
      <c r="B20" s="10"/>
      <c r="C20" s="36">
        <v>7</v>
      </c>
      <c r="D20" s="40" t="s">
        <v>54</v>
      </c>
      <c r="E20" s="43" t="s">
        <v>147</v>
      </c>
      <c r="F20" s="36" t="s">
        <v>127</v>
      </c>
      <c r="G20" s="77">
        <v>708</v>
      </c>
      <c r="H20" s="24">
        <f t="shared" si="0"/>
        <v>0.847457627118644</v>
      </c>
      <c r="I20" s="39">
        <v>13</v>
      </c>
      <c r="J20" s="9" t="s">
        <v>3</v>
      </c>
      <c r="K20" s="8">
        <v>32</v>
      </c>
      <c r="L20" s="9" t="s">
        <v>4</v>
      </c>
      <c r="M20" s="8">
        <v>31</v>
      </c>
      <c r="N20" s="9" t="s">
        <v>5</v>
      </c>
      <c r="O20" s="8">
        <f t="shared" si="1"/>
        <v>10951</v>
      </c>
      <c r="P20" s="6">
        <f t="shared" si="2"/>
        <v>10951</v>
      </c>
      <c r="Q20" s="28">
        <f t="shared" si="3"/>
        <v>9280.50847457627</v>
      </c>
    </row>
    <row r="21" spans="2:17" ht="13.5">
      <c r="B21" s="10"/>
      <c r="C21" s="36"/>
      <c r="D21" s="40" t="s">
        <v>31</v>
      </c>
      <c r="E21" s="43" t="s">
        <v>113</v>
      </c>
      <c r="F21" s="36" t="s">
        <v>32</v>
      </c>
      <c r="G21" s="77">
        <v>643</v>
      </c>
      <c r="H21" s="24">
        <f t="shared" si="0"/>
        <v>0.9331259720062208</v>
      </c>
      <c r="I21" s="39"/>
      <c r="J21" s="9" t="s">
        <v>3</v>
      </c>
      <c r="K21" s="8"/>
      <c r="L21" s="9" t="s">
        <v>4</v>
      </c>
      <c r="M21" s="8"/>
      <c r="N21" s="9" t="s">
        <v>5</v>
      </c>
      <c r="O21" s="8">
        <f t="shared" si="1"/>
        <v>-37800</v>
      </c>
      <c r="P21" s="6">
        <f t="shared" si="2"/>
        <v>0</v>
      </c>
      <c r="Q21" s="28">
        <f t="shared" si="3"/>
        <v>0</v>
      </c>
    </row>
    <row r="22" spans="2:17" ht="13.5">
      <c r="B22" s="10"/>
      <c r="C22" s="36"/>
      <c r="D22" s="40" t="s">
        <v>39</v>
      </c>
      <c r="E22" s="43" t="s">
        <v>117</v>
      </c>
      <c r="F22" s="36" t="s">
        <v>26</v>
      </c>
      <c r="G22" s="77">
        <v>677</v>
      </c>
      <c r="H22" s="24">
        <f t="shared" si="0"/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 t="shared" si="1"/>
        <v>-37800</v>
      </c>
      <c r="P22" s="6">
        <f t="shared" si="2"/>
        <v>0</v>
      </c>
      <c r="Q22" s="28">
        <f t="shared" si="3"/>
        <v>0</v>
      </c>
    </row>
    <row r="23" spans="2:17" ht="13.5">
      <c r="B23" s="10"/>
      <c r="C23" s="36">
        <v>1</v>
      </c>
      <c r="D23" s="40" t="s">
        <v>33</v>
      </c>
      <c r="E23" s="43" t="s">
        <v>114</v>
      </c>
      <c r="F23" s="36" t="s">
        <v>34</v>
      </c>
      <c r="G23" s="77">
        <v>663</v>
      </c>
      <c r="H23" s="24">
        <f t="shared" si="0"/>
        <v>0.9049773755656109</v>
      </c>
      <c r="I23" s="39">
        <v>12</v>
      </c>
      <c r="J23" s="9" t="s">
        <v>3</v>
      </c>
      <c r="K23" s="8">
        <v>50</v>
      </c>
      <c r="L23" s="9" t="s">
        <v>4</v>
      </c>
      <c r="M23" s="8">
        <v>40</v>
      </c>
      <c r="N23" s="9" t="s">
        <v>5</v>
      </c>
      <c r="O23" s="8">
        <f t="shared" si="1"/>
        <v>8440</v>
      </c>
      <c r="P23" s="6">
        <f t="shared" si="2"/>
        <v>8440</v>
      </c>
      <c r="Q23" s="28">
        <f t="shared" si="3"/>
        <v>7638.009049773756</v>
      </c>
    </row>
    <row r="24" spans="2:17" ht="13.5">
      <c r="B24" s="10"/>
      <c r="C24" s="36"/>
      <c r="D24" s="40" t="s">
        <v>50</v>
      </c>
      <c r="E24" s="43" t="s">
        <v>115</v>
      </c>
      <c r="F24" s="36" t="s">
        <v>51</v>
      </c>
      <c r="G24" s="77">
        <v>780</v>
      </c>
      <c r="H24" s="24">
        <f t="shared" si="0"/>
        <v>0.7692307692307693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 t="shared" si="1"/>
        <v>-37800</v>
      </c>
      <c r="P24" s="6">
        <f t="shared" si="2"/>
        <v>0</v>
      </c>
      <c r="Q24" s="28">
        <f t="shared" si="3"/>
        <v>0</v>
      </c>
    </row>
    <row r="25" spans="2:17" ht="13.5">
      <c r="B25" s="10"/>
      <c r="C25" s="36"/>
      <c r="D25" s="40" t="s">
        <v>35</v>
      </c>
      <c r="E25" s="43" t="s">
        <v>116</v>
      </c>
      <c r="F25" s="36" t="s">
        <v>36</v>
      </c>
      <c r="G25" s="77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1"/>
        <v>-37800</v>
      </c>
      <c r="P25" s="6">
        <f t="shared" si="2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7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1"/>
        <v>-37800</v>
      </c>
      <c r="P26" s="6">
        <f t="shared" si="2"/>
        <v>0</v>
      </c>
      <c r="Q26" s="28">
        <f t="shared" si="3"/>
        <v>0</v>
      </c>
    </row>
    <row r="27" spans="2:18" ht="13.5">
      <c r="B27" s="10"/>
      <c r="C27" s="19"/>
      <c r="D27" s="31" t="s">
        <v>70</v>
      </c>
      <c r="E27" s="43" t="s">
        <v>109</v>
      </c>
      <c r="F27" s="19" t="s">
        <v>71</v>
      </c>
      <c r="G27" s="68">
        <v>740</v>
      </c>
      <c r="H27" s="9">
        <f t="shared" si="0"/>
        <v>0.8108108108108109</v>
      </c>
      <c r="I27" s="27"/>
      <c r="J27" s="9" t="s">
        <v>3</v>
      </c>
      <c r="K27" s="8"/>
      <c r="L27" s="9" t="s">
        <v>4</v>
      </c>
      <c r="M27" s="8"/>
      <c r="N27" s="9" t="s">
        <v>5</v>
      </c>
      <c r="O27" s="8">
        <f t="shared" si="1"/>
        <v>-37800</v>
      </c>
      <c r="P27" s="6">
        <f t="shared" si="2"/>
        <v>0</v>
      </c>
      <c r="Q27" s="28">
        <f t="shared" si="3"/>
        <v>0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7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1"/>
        <v>-37800</v>
      </c>
      <c r="P28" s="6">
        <f t="shared" si="2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7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1"/>
        <v>-37800</v>
      </c>
      <c r="P29" s="6">
        <f t="shared" si="2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118</v>
      </c>
      <c r="F30" s="36" t="s">
        <v>47</v>
      </c>
      <c r="G30" s="77">
        <v>780</v>
      </c>
      <c r="H30" s="24">
        <f t="shared" si="0"/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 t="shared" si="1"/>
        <v>-37800</v>
      </c>
      <c r="P30" s="6">
        <f t="shared" si="2"/>
        <v>0</v>
      </c>
      <c r="Q30" s="28">
        <f t="shared" si="3"/>
        <v>0</v>
      </c>
    </row>
    <row r="31" spans="2:17" ht="13.5">
      <c r="B31" s="10"/>
      <c r="C31" s="36"/>
      <c r="D31" s="40" t="s">
        <v>44</v>
      </c>
      <c r="E31" s="43" t="s">
        <v>119</v>
      </c>
      <c r="F31" s="36" t="s">
        <v>45</v>
      </c>
      <c r="G31" s="77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1"/>
        <v>-37800</v>
      </c>
      <c r="P31" s="6">
        <f t="shared" si="2"/>
        <v>0</v>
      </c>
      <c r="Q31" s="28">
        <f t="shared" si="3"/>
        <v>0</v>
      </c>
    </row>
    <row r="32" spans="2:17" ht="13.5">
      <c r="B32" s="10"/>
      <c r="C32" s="36"/>
      <c r="D32" s="40" t="s">
        <v>48</v>
      </c>
      <c r="E32" s="43" t="s">
        <v>120</v>
      </c>
      <c r="F32" s="36" t="s">
        <v>49</v>
      </c>
      <c r="G32" s="77">
        <v>677</v>
      </c>
      <c r="H32" s="24">
        <f t="shared" si="0"/>
        <v>0.8862629246676514</v>
      </c>
      <c r="I32" s="39"/>
      <c r="J32" s="9" t="s">
        <v>3</v>
      </c>
      <c r="K32" s="8"/>
      <c r="L32" s="9" t="s">
        <v>4</v>
      </c>
      <c r="M32" s="8"/>
      <c r="N32" s="9" t="s">
        <v>5</v>
      </c>
      <c r="O32" s="8">
        <f t="shared" si="1"/>
        <v>-37800</v>
      </c>
      <c r="P32" s="6">
        <f t="shared" si="2"/>
        <v>0</v>
      </c>
      <c r="Q32" s="28">
        <f t="shared" si="3"/>
        <v>0</v>
      </c>
    </row>
    <row r="33" spans="2:17" ht="13.5">
      <c r="B33" s="10"/>
      <c r="C33" s="36">
        <v>6</v>
      </c>
      <c r="D33" s="40" t="s">
        <v>79</v>
      </c>
      <c r="E33" s="43" t="s">
        <v>121</v>
      </c>
      <c r="F33" s="36" t="s">
        <v>80</v>
      </c>
      <c r="G33" s="77">
        <v>678</v>
      </c>
      <c r="H33" s="24">
        <f t="shared" si="0"/>
        <v>0.8849557522123894</v>
      </c>
      <c r="I33" s="39">
        <v>13</v>
      </c>
      <c r="J33" s="9" t="s">
        <v>3</v>
      </c>
      <c r="K33" s="8">
        <v>10</v>
      </c>
      <c r="L33" s="9" t="s">
        <v>4</v>
      </c>
      <c r="M33" s="8">
        <v>10</v>
      </c>
      <c r="N33" s="9" t="s">
        <v>5</v>
      </c>
      <c r="O33" s="8">
        <f t="shared" si="1"/>
        <v>9610</v>
      </c>
      <c r="P33" s="6">
        <f t="shared" si="2"/>
        <v>9610</v>
      </c>
      <c r="Q33" s="28">
        <f t="shared" si="3"/>
        <v>8504.424778761062</v>
      </c>
    </row>
    <row r="34" spans="2:17" ht="13.5">
      <c r="B34" s="10"/>
      <c r="C34" s="36">
        <v>4</v>
      </c>
      <c r="D34" s="40" t="s">
        <v>52</v>
      </c>
      <c r="E34" s="43" t="s">
        <v>122</v>
      </c>
      <c r="F34" s="36" t="s">
        <v>53</v>
      </c>
      <c r="G34" s="77">
        <v>658</v>
      </c>
      <c r="H34" s="24">
        <f t="shared" si="0"/>
        <v>0.9118541033434651</v>
      </c>
      <c r="I34" s="39">
        <v>13</v>
      </c>
      <c r="J34" s="9" t="s">
        <v>3</v>
      </c>
      <c r="K34" s="8">
        <v>5</v>
      </c>
      <c r="L34" s="9" t="s">
        <v>4</v>
      </c>
      <c r="M34" s="8">
        <v>35</v>
      </c>
      <c r="N34" s="9" t="s">
        <v>5</v>
      </c>
      <c r="O34" s="8">
        <f t="shared" si="1"/>
        <v>9335</v>
      </c>
      <c r="P34" s="6">
        <f t="shared" si="2"/>
        <v>9335</v>
      </c>
      <c r="Q34" s="28">
        <f t="shared" si="3"/>
        <v>8512.158054711246</v>
      </c>
    </row>
    <row r="35" spans="2:17" ht="13.5">
      <c r="B35" s="10"/>
      <c r="C35" s="36">
        <v>10</v>
      </c>
      <c r="D35" s="40" t="s">
        <v>55</v>
      </c>
      <c r="E35" s="43" t="s">
        <v>209</v>
      </c>
      <c r="F35" s="36" t="s">
        <v>150</v>
      </c>
      <c r="G35" s="77">
        <v>780</v>
      </c>
      <c r="H35" s="24">
        <f t="shared" si="0"/>
        <v>0.7692307692307693</v>
      </c>
      <c r="I35" s="39">
        <v>14</v>
      </c>
      <c r="J35" s="9" t="s">
        <v>3</v>
      </c>
      <c r="K35" s="8">
        <v>43</v>
      </c>
      <c r="L35" s="9" t="s">
        <v>4</v>
      </c>
      <c r="M35" s="8">
        <v>0</v>
      </c>
      <c r="N35" s="9" t="s">
        <v>5</v>
      </c>
      <c r="O35" s="8">
        <f t="shared" si="1"/>
        <v>15180</v>
      </c>
      <c r="P35" s="6">
        <f t="shared" si="2"/>
        <v>15180</v>
      </c>
      <c r="Q35" s="28">
        <f t="shared" si="3"/>
        <v>11676.923076923078</v>
      </c>
    </row>
    <row r="36" spans="2:17" ht="13.5">
      <c r="B36" s="10"/>
      <c r="C36" s="36"/>
      <c r="D36" s="40" t="s">
        <v>125</v>
      </c>
      <c r="E36" s="43"/>
      <c r="F36" s="36" t="s">
        <v>38</v>
      </c>
      <c r="G36" s="77">
        <v>780</v>
      </c>
      <c r="H36" s="24">
        <f t="shared" si="0"/>
        <v>0.7692307692307693</v>
      </c>
      <c r="I36" s="39"/>
      <c r="J36" s="9" t="s">
        <v>74</v>
      </c>
      <c r="K36" s="8"/>
      <c r="L36" s="9" t="s">
        <v>75</v>
      </c>
      <c r="M36" s="8"/>
      <c r="N36" s="9" t="s">
        <v>76</v>
      </c>
      <c r="O36" s="8">
        <v>0</v>
      </c>
      <c r="P36" s="6">
        <f t="shared" si="2"/>
        <v>0</v>
      </c>
      <c r="Q36" s="28">
        <f t="shared" si="3"/>
        <v>0</v>
      </c>
    </row>
    <row r="37" spans="2:17" ht="13.5">
      <c r="B37" s="10"/>
      <c r="C37" s="36"/>
      <c r="D37" s="40" t="s">
        <v>143</v>
      </c>
      <c r="E37" s="43" t="s">
        <v>144</v>
      </c>
      <c r="F37" s="36" t="s">
        <v>145</v>
      </c>
      <c r="G37" s="77">
        <v>715</v>
      </c>
      <c r="H37" s="24">
        <f t="shared" si="0"/>
        <v>0.8391608391608392</v>
      </c>
      <c r="I37" s="39"/>
      <c r="J37" s="9" t="s">
        <v>74</v>
      </c>
      <c r="K37" s="8"/>
      <c r="L37" s="9" t="s">
        <v>75</v>
      </c>
      <c r="M37" s="8"/>
      <c r="N37" s="9" t="s">
        <v>76</v>
      </c>
      <c r="O37" s="8">
        <v>0</v>
      </c>
      <c r="P37" s="6">
        <f t="shared" si="2"/>
        <v>0</v>
      </c>
      <c r="Q37" s="28">
        <f t="shared" si="3"/>
        <v>0</v>
      </c>
    </row>
    <row r="38" spans="2:17" ht="13.5">
      <c r="B38" s="10"/>
      <c r="C38" s="36"/>
      <c r="D38" s="40" t="s">
        <v>57</v>
      </c>
      <c r="E38" s="43" t="s">
        <v>123</v>
      </c>
      <c r="F38" s="36" t="s">
        <v>58</v>
      </c>
      <c r="G38" s="77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>(I38-$I$3)*3600+(K38-$K$3)*60+(M38-$M$3)</f>
        <v>-37800</v>
      </c>
      <c r="P38" s="6">
        <f t="shared" si="2"/>
        <v>0</v>
      </c>
      <c r="Q38" s="28">
        <f t="shared" si="3"/>
        <v>0</v>
      </c>
    </row>
    <row r="39" spans="2:17" ht="13.5">
      <c r="B39" s="10"/>
      <c r="C39" s="36">
        <v>8</v>
      </c>
      <c r="D39" s="40" t="s">
        <v>59</v>
      </c>
      <c r="E39" s="43"/>
      <c r="F39" s="36" t="s">
        <v>60</v>
      </c>
      <c r="G39" s="77">
        <v>710</v>
      </c>
      <c r="H39" s="24">
        <f t="shared" si="0"/>
        <v>0.8450704225352113</v>
      </c>
      <c r="I39" s="39">
        <v>13</v>
      </c>
      <c r="J39" s="9" t="s">
        <v>3</v>
      </c>
      <c r="K39" s="8">
        <v>35</v>
      </c>
      <c r="L39" s="9" t="s">
        <v>4</v>
      </c>
      <c r="M39" s="8">
        <v>48</v>
      </c>
      <c r="N39" s="9" t="s">
        <v>5</v>
      </c>
      <c r="O39" s="8">
        <f>(I39-$I$3)*3600+(K39-$K$3)*60+(M39-$M$3)</f>
        <v>11148</v>
      </c>
      <c r="P39" s="6">
        <f t="shared" si="2"/>
        <v>11148</v>
      </c>
      <c r="Q39" s="28">
        <f t="shared" si="3"/>
        <v>9420.845070422534</v>
      </c>
    </row>
    <row r="40" spans="2:17" ht="13.5">
      <c r="B40" s="10"/>
      <c r="C40" s="36"/>
      <c r="D40" s="40" t="s">
        <v>162</v>
      </c>
      <c r="E40" s="43"/>
      <c r="F40" s="36" t="s">
        <v>164</v>
      </c>
      <c r="G40" s="77"/>
      <c r="H40" s="24" t="e">
        <f t="shared" si="0"/>
        <v>#DIV/0!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-37800</v>
      </c>
      <c r="P40" s="6">
        <f t="shared" si="2"/>
        <v>0</v>
      </c>
      <c r="Q40" s="28" t="e">
        <f t="shared" si="3"/>
        <v>#DIV/0!</v>
      </c>
    </row>
    <row r="41" spans="2:17" ht="14.25" thickBot="1">
      <c r="B41" s="52"/>
      <c r="C41" s="53"/>
      <c r="D41" s="61"/>
      <c r="E41" s="62"/>
      <c r="F41" s="53"/>
      <c r="G41" s="79"/>
      <c r="H41" s="56" t="e">
        <f t="shared" si="0"/>
        <v>#DIV/0!</v>
      </c>
      <c r="I41" s="58"/>
      <c r="J41" s="59" t="s">
        <v>74</v>
      </c>
      <c r="K41" s="60"/>
      <c r="L41" s="59" t="s">
        <v>75</v>
      </c>
      <c r="M41" s="60"/>
      <c r="N41" s="59" t="s">
        <v>76</v>
      </c>
      <c r="O41" s="60">
        <f>(I41-$I$3)*3600+(K41-$K$3)*60+(M41-$M$3)</f>
        <v>-37800</v>
      </c>
      <c r="P41" s="63">
        <f t="shared" si="2"/>
        <v>0</v>
      </c>
      <c r="Q41" s="64" t="e">
        <f t="shared" si="3"/>
        <v>#DIV/0!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U61"/>
  <sheetViews>
    <sheetView zoomScaleSheetLayoutView="100" workbookViewId="0" topLeftCell="D4">
      <selection activeCell="V33" sqref="V33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41" t="s">
        <v>134</v>
      </c>
      <c r="C2" s="141"/>
      <c r="D2" s="141"/>
      <c r="E2" s="141"/>
      <c r="F2" s="141"/>
      <c r="G2" s="142" t="s">
        <v>72</v>
      </c>
      <c r="H2" s="142"/>
      <c r="I2" s="142"/>
      <c r="J2" s="142"/>
      <c r="K2" s="142"/>
      <c r="L2" s="142"/>
    </row>
    <row r="3" spans="12:19" ht="14.25" thickBot="1">
      <c r="L3" s="143" t="s">
        <v>2</v>
      </c>
      <c r="M3" s="143"/>
      <c r="N3" s="4">
        <f>'ﾚｰﾃｨﾝｸﾞ計算書 (TSF)'!I3</f>
        <v>10</v>
      </c>
      <c r="O3" s="5" t="s">
        <v>3</v>
      </c>
      <c r="P3" s="2">
        <f>'ﾚｰﾃｨﾝｸﾞ計算書 (TSF)'!K3</f>
        <v>30</v>
      </c>
      <c r="Q3" s="5" t="s">
        <v>4</v>
      </c>
      <c r="R3" s="2">
        <f>'ﾚｰﾃｨﾝｸﾞ計算書 (TSF)'!M3</f>
        <v>0</v>
      </c>
      <c r="S3" s="5" t="s">
        <v>5</v>
      </c>
    </row>
    <row r="4" spans="2:255" ht="14.25" thickBot="1">
      <c r="B4" s="16" t="s">
        <v>6</v>
      </c>
      <c r="C4" s="87" t="s">
        <v>7</v>
      </c>
      <c r="D4" s="16" t="s">
        <v>8</v>
      </c>
      <c r="E4" s="50" t="s">
        <v>81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144" t="s">
        <v>12</v>
      </c>
      <c r="O4" s="145"/>
      <c r="P4" s="145"/>
      <c r="Q4" s="145"/>
      <c r="R4" s="145"/>
      <c r="S4" s="146"/>
      <c r="T4" s="18" t="s">
        <v>13</v>
      </c>
      <c r="U4" s="17" t="s">
        <v>13</v>
      </c>
      <c r="V4" s="25" t="s">
        <v>14</v>
      </c>
      <c r="IT4" s="33"/>
      <c r="IU4" s="33"/>
    </row>
    <row r="5" spans="2:255" ht="13.5">
      <c r="B5" s="80"/>
      <c r="C5" s="100">
        <f>'ﾚｰﾃｨﾝｸﾞ計算書 (TSF)'!C5</f>
        <v>0</v>
      </c>
      <c r="D5" s="31" t="str">
        <f>'ﾚｰﾃｨﾝｸﾞ計算書 (TSF)'!D5</f>
        <v>SCOTCH TIME</v>
      </c>
      <c r="E5" s="81"/>
      <c r="F5" s="19" t="str">
        <f>'ﾚｰﾃｨﾝｸﾞ計算書 (TSF)'!F5</f>
        <v>yamaha-31s</v>
      </c>
      <c r="G5" s="68">
        <f>'ﾚｰﾃｨﾝｸﾞ計算書 (TSF)'!G5</f>
        <v>677</v>
      </c>
      <c r="H5" s="83">
        <v>0.02</v>
      </c>
      <c r="I5" s="84">
        <v>0</v>
      </c>
      <c r="J5" s="85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6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2"/>
      <c r="U5" s="6">
        <f aca="true" t="shared" si="2" ref="U5:U38">IF(T5&gt;0,T5,0)</f>
        <v>0</v>
      </c>
      <c r="V5" s="28">
        <f aca="true" t="shared" si="3" ref="V5:V41">U5*L5/(1-M5)</f>
        <v>0</v>
      </c>
      <c r="IT5" s="33"/>
      <c r="IU5" s="33"/>
    </row>
    <row r="6" spans="2:22" ht="13.5">
      <c r="B6" s="10"/>
      <c r="C6" s="101">
        <f>'ﾚｰﾃｨﾝｸﾞ計算書 (TSF)'!C6</f>
        <v>0</v>
      </c>
      <c r="D6" s="31" t="str">
        <f>'ﾚｰﾃｨﾝｸﾞ計算書 (TSF)'!D6</f>
        <v>せいりょうパラダイス</v>
      </c>
      <c r="E6" s="43" t="s">
        <v>82</v>
      </c>
      <c r="F6" s="19" t="str">
        <f>'ﾚｰﾃｨﾝｸﾞ計算書 (TSF)'!F6</f>
        <v>sp-27ms(solid3p)</v>
      </c>
      <c r="G6" s="68">
        <f>'ﾚｰﾃｨﾝｸﾞ計算書 (TSF)'!G6</f>
        <v>850</v>
      </c>
      <c r="H6" s="70">
        <v>0.03</v>
      </c>
      <c r="I6" s="7">
        <v>0.05</v>
      </c>
      <c r="J6" s="73">
        <v>0</v>
      </c>
      <c r="K6" s="30">
        <f t="shared" si="0"/>
        <v>918</v>
      </c>
      <c r="L6" s="24">
        <f t="shared" si="1"/>
        <v>0.6535947712418301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4" ref="T6:T38">(N6-$N$3)*3600+(P6-$P$3)*60+(R6-$R$3)</f>
        <v>-37800</v>
      </c>
      <c r="U6" s="6">
        <f t="shared" si="2"/>
        <v>0</v>
      </c>
      <c r="V6" s="28">
        <f t="shared" si="3"/>
        <v>0</v>
      </c>
    </row>
    <row r="7" spans="2:22" ht="13.5">
      <c r="B7" s="10"/>
      <c r="C7" s="101">
        <f>'ﾚｰﾃｨﾝｸﾞ計算書 (TSF)'!C7</f>
        <v>2</v>
      </c>
      <c r="D7" s="31" t="str">
        <f>'ﾚｰﾃｨﾝｸﾞ計算書 (TSF)'!D7</f>
        <v>ＩＳＥ-Ｖ</v>
      </c>
      <c r="E7" s="43" t="s">
        <v>83</v>
      </c>
      <c r="F7" s="19" t="str">
        <f>'ﾚｰﾃｨﾝｸﾞ計算書 (TSF)'!F7</f>
        <v>yamaha-31s LTD</v>
      </c>
      <c r="G7" s="68">
        <f>'ﾚｰﾃｨﾝｸﾞ計算書 (TSF)'!G7</f>
        <v>677</v>
      </c>
      <c r="H7" s="70">
        <v>0.01</v>
      </c>
      <c r="I7" s="7">
        <v>0</v>
      </c>
      <c r="J7" s="73">
        <v>-0.02</v>
      </c>
      <c r="K7" s="30">
        <f t="shared" si="0"/>
        <v>670.23</v>
      </c>
      <c r="L7" s="24">
        <f t="shared" si="1"/>
        <v>0.8952150754218701</v>
      </c>
      <c r="M7" s="21">
        <v>0.03</v>
      </c>
      <c r="N7" s="27">
        <f>'ﾚｰﾃｨﾝｸﾞ計算書 (TSF)'!I7</f>
        <v>12</v>
      </c>
      <c r="O7" s="9" t="s">
        <v>3</v>
      </c>
      <c r="P7" s="8">
        <f>'ﾚｰﾃｨﾝｸﾞ計算書 (TSF)'!K7</f>
        <v>54</v>
      </c>
      <c r="Q7" s="9" t="s">
        <v>4</v>
      </c>
      <c r="R7" s="8">
        <f>'ﾚｰﾃｨﾝｸﾞ計算書 (TSF)'!M7</f>
        <v>30</v>
      </c>
      <c r="S7" s="9" t="s">
        <v>5</v>
      </c>
      <c r="T7" s="8">
        <f t="shared" si="4"/>
        <v>8670</v>
      </c>
      <c r="U7" s="6">
        <f t="shared" si="2"/>
        <v>8670</v>
      </c>
      <c r="V7" s="28">
        <f t="shared" si="3"/>
        <v>8001.561550420221</v>
      </c>
    </row>
    <row r="8" spans="2:22" ht="13.5">
      <c r="B8" s="10"/>
      <c r="C8" s="101">
        <f>'ﾚｰﾃｨﾝｸﾞ計算書 (TSF)'!C8</f>
        <v>0</v>
      </c>
      <c r="D8" s="31" t="str">
        <f>'ﾚｰﾃｨﾝｸﾞ計算書 (TSF)'!D8</f>
        <v>零-ＩＩＩ</v>
      </c>
      <c r="E8" s="43" t="s">
        <v>84</v>
      </c>
      <c r="F8" s="19" t="str">
        <f>'ﾚｰﾃｨﾝｸﾞ計算書 (TSF)'!F8</f>
        <v>swing-28 P:B</v>
      </c>
      <c r="G8" s="68">
        <f>'ﾚｰﾃｨﾝｸﾞ計算書 (TSF)'!G8</f>
        <v>710</v>
      </c>
      <c r="H8" s="70">
        <v>0.03</v>
      </c>
      <c r="I8" s="7">
        <v>0</v>
      </c>
      <c r="J8" s="73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4"/>
        <v>-37800</v>
      </c>
      <c r="U8" s="6">
        <f t="shared" si="2"/>
        <v>0</v>
      </c>
      <c r="V8" s="28">
        <f t="shared" si="3"/>
        <v>0</v>
      </c>
    </row>
    <row r="9" spans="2:22" ht="13.5">
      <c r="B9" s="10"/>
      <c r="C9" s="101">
        <f>'ﾚｰﾃｨﾝｸﾞ計算書 (TSF)'!C9</f>
        <v>0</v>
      </c>
      <c r="D9" s="31" t="str">
        <f>'ﾚｰﾃｨﾝｸﾞ計算書 (TSF)'!D9</f>
        <v>ぐらんめいる</v>
      </c>
      <c r="E9" s="43" t="s">
        <v>85</v>
      </c>
      <c r="F9" s="19" t="str">
        <f>'ﾚｰﾃｨﾝｸﾞ計算書 (TSF)'!F9</f>
        <v>st-27 P:B</v>
      </c>
      <c r="G9" s="68">
        <f>'ﾚｰﾃｨﾝｸﾞ計算書 (TSF)'!G9</f>
        <v>738</v>
      </c>
      <c r="H9" s="70">
        <v>0.03</v>
      </c>
      <c r="I9" s="7">
        <v>0</v>
      </c>
      <c r="J9" s="73">
        <v>0</v>
      </c>
      <c r="K9" s="30">
        <f t="shared" si="0"/>
        <v>760.14</v>
      </c>
      <c r="L9" s="24">
        <f t="shared" si="1"/>
        <v>0.7893282816323309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4"/>
        <v>-37800</v>
      </c>
      <c r="U9" s="6">
        <f t="shared" si="2"/>
        <v>0</v>
      </c>
      <c r="V9" s="28">
        <f t="shared" si="3"/>
        <v>0</v>
      </c>
    </row>
    <row r="10" spans="2:22" ht="13.5">
      <c r="B10" s="10"/>
      <c r="C10" s="101">
        <f>'ﾚｰﾃｨﾝｸﾞ計算書 (TSF)'!C10</f>
        <v>0</v>
      </c>
      <c r="D10" s="31" t="str">
        <f>'ﾚｰﾃｨﾝｸﾞ計算書 (TSF)'!D10</f>
        <v>ＢＡＲＩＨＡＩ</v>
      </c>
      <c r="E10" s="43" t="s">
        <v>86</v>
      </c>
      <c r="F10" s="19" t="str">
        <f>'ﾚｰﾃｨﾝｸﾞ計算書 (TSF)'!F10</f>
        <v>watanabe-33(solid3p)</v>
      </c>
      <c r="G10" s="68">
        <f>'ﾚｰﾃｨﾝｸﾞ計算書 (TSF)'!G10</f>
        <v>812</v>
      </c>
      <c r="H10" s="70">
        <v>0.07</v>
      </c>
      <c r="I10" s="7">
        <v>0.05</v>
      </c>
      <c r="J10" s="73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4"/>
        <v>-37800</v>
      </c>
      <c r="U10" s="6">
        <f t="shared" si="2"/>
        <v>0</v>
      </c>
      <c r="V10" s="28">
        <f t="shared" si="3"/>
        <v>0</v>
      </c>
    </row>
    <row r="11" spans="2:22" ht="13.5">
      <c r="B11" s="10"/>
      <c r="C11" s="101">
        <f>'ﾚｰﾃｨﾝｸﾞ計算書 (TSF)'!C11</f>
        <v>0</v>
      </c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8">
        <f>'ﾚｰﾃｨﾝｸﾞ計算書 (TSF)'!G11</f>
        <v>780</v>
      </c>
      <c r="H11" s="70">
        <v>0.03</v>
      </c>
      <c r="I11" s="7">
        <v>0.03</v>
      </c>
      <c r="J11" s="73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74</v>
      </c>
      <c r="P11" s="8">
        <f>'ﾚｰﾃｨﾝｸﾞ計算書 (TSF)'!K11</f>
        <v>0</v>
      </c>
      <c r="Q11" s="9" t="s">
        <v>75</v>
      </c>
      <c r="R11" s="8">
        <f>'ﾚｰﾃｨﾝｸﾞ計算書 (TSF)'!M11</f>
        <v>0</v>
      </c>
      <c r="S11" s="9" t="s">
        <v>76</v>
      </c>
      <c r="T11" s="8">
        <f t="shared" si="4"/>
        <v>-37800</v>
      </c>
      <c r="U11" s="6">
        <f t="shared" si="2"/>
        <v>0</v>
      </c>
      <c r="V11" s="28">
        <f t="shared" si="3"/>
        <v>0</v>
      </c>
    </row>
    <row r="12" spans="2:22" ht="13.5">
      <c r="B12" s="10"/>
      <c r="C12" s="101">
        <f>'ﾚｰﾃｨﾝｸﾞ計算書 (TSF)'!C12</f>
        <v>0</v>
      </c>
      <c r="D12" s="31" t="str">
        <f>'ﾚｰﾃｨﾝｸﾞ計算書 (TSF)'!D12</f>
        <v>はやぶさ</v>
      </c>
      <c r="E12" s="42" t="s">
        <v>87</v>
      </c>
      <c r="F12" s="19" t="str">
        <f>'ﾚｰﾃｨﾝｸﾞ計算書 (TSF)'!F12</f>
        <v>arica27</v>
      </c>
      <c r="G12" s="68">
        <f>'ﾚｰﾃｨﾝｸﾞ計算書 (TSF)'!G12</f>
        <v>740</v>
      </c>
      <c r="H12" s="70">
        <v>0.03</v>
      </c>
      <c r="I12" s="7">
        <v>0.03</v>
      </c>
      <c r="J12" s="73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74</v>
      </c>
      <c r="P12" s="8">
        <f>'ﾚｰﾃｨﾝｸﾞ計算書 (TSF)'!K12</f>
        <v>0</v>
      </c>
      <c r="Q12" s="9" t="s">
        <v>75</v>
      </c>
      <c r="R12" s="8">
        <f>'ﾚｰﾃｨﾝｸﾞ計算書 (TSF)'!M12</f>
        <v>0</v>
      </c>
      <c r="S12" s="9" t="s">
        <v>76</v>
      </c>
      <c r="T12" s="34">
        <f>(N12-$N$3)*3600+(P12-$P$3)*60+(R12-$R$3)</f>
        <v>-37800</v>
      </c>
      <c r="U12" s="6">
        <f>IF(T12&gt;0,T12,0)</f>
        <v>0</v>
      </c>
      <c r="V12" s="28">
        <f t="shared" si="3"/>
        <v>0</v>
      </c>
    </row>
    <row r="13" spans="2:22" ht="13.5">
      <c r="B13" s="10"/>
      <c r="C13" s="101">
        <f>'ﾚｰﾃｨﾝｸﾞ計算書 (TSF)'!C13</f>
        <v>0</v>
      </c>
      <c r="D13" s="31" t="str">
        <f>'ﾚｰﾃｨﾝｸﾞ計算書 (TSF)'!D13</f>
        <v>QUERIDA-０</v>
      </c>
      <c r="E13" s="43" t="s">
        <v>88</v>
      </c>
      <c r="F13" s="19" t="str">
        <f>'ﾚｰﾃｨﾝｸﾞ計算書 (TSF)'!F13</f>
        <v>Yamaha31ex</v>
      </c>
      <c r="G13" s="68">
        <f>'ﾚｰﾃｨﾝｸﾞ計算書 (TSF)'!G13</f>
        <v>720</v>
      </c>
      <c r="H13" s="70">
        <v>0.03</v>
      </c>
      <c r="I13" s="7">
        <v>0</v>
      </c>
      <c r="J13" s="73">
        <v>0</v>
      </c>
      <c r="K13" s="30">
        <f t="shared" si="0"/>
        <v>741.6</v>
      </c>
      <c r="L13" s="24">
        <f t="shared" si="1"/>
        <v>0.8090614886731391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4"/>
        <v>-37800</v>
      </c>
      <c r="U13" s="6">
        <f t="shared" si="2"/>
        <v>0</v>
      </c>
      <c r="V13" s="28">
        <f t="shared" si="3"/>
        <v>0</v>
      </c>
    </row>
    <row r="14" spans="2:22" ht="13.5">
      <c r="B14" s="10"/>
      <c r="C14" s="101">
        <f>'ﾚｰﾃｨﾝｸﾞ計算書 (TSF)'!C14</f>
        <v>9</v>
      </c>
      <c r="D14" s="31" t="str">
        <f>'ﾚｰﾃｨﾝｸﾞ計算書 (TSF)'!D14</f>
        <v>南風見</v>
      </c>
      <c r="E14" s="43" t="s">
        <v>133</v>
      </c>
      <c r="F14" s="19" t="str">
        <f>'ﾚｰﾃｨﾝｸﾞ計算書 (TSF)'!F14</f>
        <v>yokoyama29</v>
      </c>
      <c r="G14" s="68">
        <f>'ﾚｰﾃｨﾝｸﾞ計算書 (TSF)'!G14</f>
        <v>720</v>
      </c>
      <c r="H14" s="70">
        <v>0.02</v>
      </c>
      <c r="I14" s="7">
        <v>0</v>
      </c>
      <c r="J14" s="73">
        <v>-0.02</v>
      </c>
      <c r="K14" s="30">
        <f t="shared" si="0"/>
        <v>720</v>
      </c>
      <c r="L14" s="24">
        <f t="shared" si="1"/>
        <v>0.8333333333333334</v>
      </c>
      <c r="M14" s="21">
        <v>0</v>
      </c>
      <c r="N14" s="27">
        <f>'ﾚｰﾃｨﾝｸﾞ計算書 (TSF)'!I14</f>
        <v>13</v>
      </c>
      <c r="O14" s="9" t="s">
        <v>3</v>
      </c>
      <c r="P14" s="8">
        <f>'ﾚｰﾃｨﾝｸﾞ計算書 (TSF)'!K14</f>
        <v>38</v>
      </c>
      <c r="Q14" s="9" t="s">
        <v>4</v>
      </c>
      <c r="R14" s="8">
        <f>'ﾚｰﾃｨﾝｸﾞ計算書 (TSF)'!M14</f>
        <v>15</v>
      </c>
      <c r="S14" s="9" t="s">
        <v>5</v>
      </c>
      <c r="T14" s="8">
        <f t="shared" si="4"/>
        <v>11295</v>
      </c>
      <c r="U14" s="6">
        <f t="shared" si="2"/>
        <v>11295</v>
      </c>
      <c r="V14" s="28">
        <f t="shared" si="3"/>
        <v>9412.5</v>
      </c>
    </row>
    <row r="15" spans="2:22" ht="13.5">
      <c r="B15" s="10"/>
      <c r="C15" s="101">
        <f>'ﾚｰﾃｨﾝｸﾞ計算書 (TSF)'!C15</f>
        <v>5</v>
      </c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8">
        <f>'ﾚｰﾃｨﾝｸﾞ計算書 (TSF)'!G15</f>
        <v>648</v>
      </c>
      <c r="H15" s="70">
        <v>0</v>
      </c>
      <c r="I15" s="7">
        <v>0</v>
      </c>
      <c r="J15" s="73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13</v>
      </c>
      <c r="O15" s="9" t="s">
        <v>3</v>
      </c>
      <c r="P15" s="8">
        <f>'ﾚｰﾃｨﾝｸﾞ計算書 (TSF)'!K15</f>
        <v>6</v>
      </c>
      <c r="Q15" s="9" t="s">
        <v>4</v>
      </c>
      <c r="R15" s="8">
        <f>'ﾚｰﾃｨﾝｸﾞ計算書 (TSF)'!M15</f>
        <v>12</v>
      </c>
      <c r="S15" s="9" t="s">
        <v>5</v>
      </c>
      <c r="T15" s="8">
        <f>(N15-$N$3)*3600+(P15-$P$3)*60+(R15-$R$3)</f>
        <v>9372</v>
      </c>
      <c r="U15" s="6">
        <f>IF(T15&gt;0,T15,0)</f>
        <v>9372</v>
      </c>
      <c r="V15" s="28">
        <f t="shared" si="3"/>
        <v>9128.737405615168</v>
      </c>
    </row>
    <row r="16" spans="2:22" ht="13.5">
      <c r="B16" s="10"/>
      <c r="C16" s="101">
        <f>'ﾚｰﾃｨﾝｸﾞ計算書 (TSF)'!C16</f>
        <v>0</v>
      </c>
      <c r="D16" s="31">
        <f>'ﾚｰﾃｨﾝｸﾞ計算書 (TSF)'!D16</f>
        <v>0</v>
      </c>
      <c r="E16" s="43"/>
      <c r="F16" s="19">
        <f>'ﾚｰﾃｨﾝｸﾞ計算書 (TSF)'!F16</f>
        <v>0</v>
      </c>
      <c r="G16" s="68">
        <f>'ﾚｰﾃｨﾝｸﾞ計算書 (TSF)'!G16</f>
        <v>0</v>
      </c>
      <c r="H16" s="70"/>
      <c r="I16" s="7">
        <v>0.03</v>
      </c>
      <c r="J16" s="73">
        <v>0</v>
      </c>
      <c r="K16" s="30">
        <f t="shared" si="0"/>
        <v>0</v>
      </c>
      <c r="L16" s="24" t="e">
        <f t="shared" si="1"/>
        <v>#DIV/0!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4"/>
        <v>-37800</v>
      </c>
      <c r="U16" s="6">
        <f t="shared" si="2"/>
        <v>0</v>
      </c>
      <c r="V16" s="28" t="e">
        <f t="shared" si="3"/>
        <v>#DIV/0!</v>
      </c>
    </row>
    <row r="17" spans="2:22" ht="13.5">
      <c r="B17" s="10"/>
      <c r="C17" s="101">
        <f>'ﾚｰﾃｨﾝｸﾞ計算書 (TSF)'!C17</f>
        <v>3</v>
      </c>
      <c r="D17" s="31" t="str">
        <f>'ﾚｰﾃｨﾝｸﾞ計算書 (TSF)'!D17</f>
        <v>ＭＩＳＴＲＡＬ４</v>
      </c>
      <c r="E17" s="43" t="s">
        <v>90</v>
      </c>
      <c r="F17" s="19" t="str">
        <f>'ﾚｰﾃｨﾝｸﾞ計算書 (TSF)'!F17</f>
        <v>yamaha-31s</v>
      </c>
      <c r="G17" s="68">
        <f>'ﾚｰﾃｨﾝｸﾞ計算書 (TSF)'!G17</f>
        <v>677</v>
      </c>
      <c r="H17" s="70">
        <v>0.02</v>
      </c>
      <c r="I17" s="7">
        <v>0</v>
      </c>
      <c r="J17" s="73">
        <v>-0.02</v>
      </c>
      <c r="K17" s="30">
        <f t="shared" si="0"/>
        <v>677</v>
      </c>
      <c r="L17" s="24">
        <f t="shared" si="1"/>
        <v>0.8862629246676514</v>
      </c>
      <c r="M17" s="21">
        <v>0.03</v>
      </c>
      <c r="N17" s="27">
        <f>'ﾚｰﾃｨﾝｸﾞ計算書 (TSF)'!I17</f>
        <v>13</v>
      </c>
      <c r="O17" s="9" t="s">
        <v>3</v>
      </c>
      <c r="P17" s="8">
        <f>'ﾚｰﾃｨﾝｸﾞ計算書 (TSF)'!K17</f>
        <v>3</v>
      </c>
      <c r="Q17" s="9" t="s">
        <v>4</v>
      </c>
      <c r="R17" s="8">
        <f>'ﾚｰﾃｨﾝｸﾞ計算書 (TSF)'!M17</f>
        <v>22</v>
      </c>
      <c r="S17" s="9" t="s">
        <v>5</v>
      </c>
      <c r="T17" s="8">
        <f t="shared" si="4"/>
        <v>9202</v>
      </c>
      <c r="U17" s="6">
        <f t="shared" si="2"/>
        <v>9202</v>
      </c>
      <c r="V17" s="28">
        <f t="shared" si="3"/>
        <v>8407.620033805906</v>
      </c>
    </row>
    <row r="18" spans="2:22" ht="13.5">
      <c r="B18" s="10"/>
      <c r="C18" s="101">
        <f>'ﾚｰﾃｨﾝｸﾞ計算書 (TSF)'!C18</f>
        <v>0</v>
      </c>
      <c r="D18" s="31" t="str">
        <f>'ﾚｰﾃｨﾝｸﾞ計算書 (TSF)'!D18</f>
        <v>J-BLOW</v>
      </c>
      <c r="E18" s="43" t="s">
        <v>91</v>
      </c>
      <c r="F18" s="19" t="str">
        <f>'ﾚｰﾃｨﾝｸﾞ計算書 (TSF)'!F18</f>
        <v>swing-28 P:B</v>
      </c>
      <c r="G18" s="68">
        <f>'ﾚｰﾃｨﾝｸﾞ計算書 (TSF)'!G18</f>
        <v>710</v>
      </c>
      <c r="H18" s="70">
        <v>0.03</v>
      </c>
      <c r="I18" s="7">
        <v>0</v>
      </c>
      <c r="J18" s="73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0</v>
      </c>
      <c r="O18" s="9" t="s">
        <v>3</v>
      </c>
      <c r="P18" s="8">
        <f>'ﾚｰﾃｨﾝｸﾞ計算書 (TSF)'!K18</f>
        <v>0</v>
      </c>
      <c r="Q18" s="9" t="s">
        <v>4</v>
      </c>
      <c r="R18" s="8">
        <f>'ﾚｰﾃｨﾝｸﾞ計算書 (TSF)'!M18</f>
        <v>0</v>
      </c>
      <c r="S18" s="9" t="s">
        <v>5</v>
      </c>
      <c r="T18" s="8">
        <f t="shared" si="4"/>
        <v>-37800</v>
      </c>
      <c r="U18" s="6">
        <f t="shared" si="2"/>
        <v>0</v>
      </c>
      <c r="V18" s="28">
        <f t="shared" si="3"/>
        <v>0</v>
      </c>
    </row>
    <row r="19" spans="2:22" ht="13.5">
      <c r="B19" s="10"/>
      <c r="C19" s="101">
        <f>'ﾚｰﾃｨﾝｸﾞ計算書 (TSF)'!C19</f>
        <v>0</v>
      </c>
      <c r="D19" s="31" t="str">
        <f>'ﾚｰﾃｨﾝｸﾞ計算書 (TSF)'!D19</f>
        <v>Only You-ＩＩ</v>
      </c>
      <c r="E19" s="43" t="s">
        <v>92</v>
      </c>
      <c r="F19" s="19" t="str">
        <f>'ﾚｰﾃｨﾝｸﾞ計算書 (TSF)'!F19</f>
        <v>yamaha-30cII sh</v>
      </c>
      <c r="G19" s="68">
        <f>'ﾚｰﾃｨﾝｸﾞ計算書 (TSF)'!G19</f>
        <v>725</v>
      </c>
      <c r="H19" s="70">
        <v>0.03</v>
      </c>
      <c r="I19" s="7">
        <v>0</v>
      </c>
      <c r="J19" s="73">
        <v>-0.02</v>
      </c>
      <c r="K19" s="30">
        <f t="shared" si="0"/>
        <v>732.25</v>
      </c>
      <c r="L19" s="24">
        <f t="shared" si="1"/>
        <v>0.8193922840559918</v>
      </c>
      <c r="M19" s="21">
        <v>0</v>
      </c>
      <c r="N19" s="27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4"/>
        <v>-37800</v>
      </c>
      <c r="U19" s="6">
        <f t="shared" si="2"/>
        <v>0</v>
      </c>
      <c r="V19" s="28">
        <f t="shared" si="3"/>
        <v>0</v>
      </c>
    </row>
    <row r="20" spans="2:22" ht="13.5">
      <c r="B20" s="10"/>
      <c r="C20" s="101">
        <f>'ﾚｰﾃｨﾝｸﾞ計算書 (TSF)'!C20</f>
        <v>7</v>
      </c>
      <c r="D20" s="31" t="str">
        <f>'ﾚｰﾃｨﾝｸﾞ計算書 (TSF)'!D20</f>
        <v>白砂-V</v>
      </c>
      <c r="E20" s="43" t="s">
        <v>147</v>
      </c>
      <c r="F20" s="19" t="str">
        <f>'ﾚｰﾃｨﾝｸﾞ計算書 (TSF)'!F20</f>
        <v>Frendship32α</v>
      </c>
      <c r="G20" s="68">
        <f>'ﾚｰﾃｨﾝｸﾞ計算書 (TSF)'!G20</f>
        <v>708</v>
      </c>
      <c r="H20" s="70">
        <v>0.03</v>
      </c>
      <c r="I20" s="7">
        <v>0</v>
      </c>
      <c r="J20" s="73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13</v>
      </c>
      <c r="O20" s="9" t="s">
        <v>3</v>
      </c>
      <c r="P20" s="8">
        <f>'ﾚｰﾃｨﾝｸﾞ計算書 (TSF)'!K20</f>
        <v>32</v>
      </c>
      <c r="Q20" s="9" t="s">
        <v>4</v>
      </c>
      <c r="R20" s="8">
        <f>'ﾚｰﾃｨﾝｸﾞ計算書 (TSF)'!M20</f>
        <v>31</v>
      </c>
      <c r="S20" s="9" t="s">
        <v>5</v>
      </c>
      <c r="T20" s="8">
        <f>(N20-$N$3)*3600+(P20-$P$3)*60+(R20-$R$3)</f>
        <v>10951</v>
      </c>
      <c r="U20" s="6">
        <f>IF(T20&gt;0,T20,0)</f>
        <v>10951</v>
      </c>
      <c r="V20" s="28">
        <f t="shared" si="3"/>
        <v>9010.202402501234</v>
      </c>
    </row>
    <row r="21" spans="2:22" ht="13.5">
      <c r="B21" s="10"/>
      <c r="C21" s="101">
        <f>'ﾚｰﾃｨﾝｸﾞ計算書 (TSF)'!C21</f>
        <v>0</v>
      </c>
      <c r="D21" s="31" t="str">
        <f>'ﾚｰﾃｨﾝｸﾞ計算書 (TSF)'!D21</f>
        <v>ひねもす－ＩＶ</v>
      </c>
      <c r="E21" s="43" t="s">
        <v>93</v>
      </c>
      <c r="F21" s="19" t="str">
        <f>'ﾚｰﾃｨﾝｸﾞ計算書 (TSF)'!F21</f>
        <v>J-35s</v>
      </c>
      <c r="G21" s="68">
        <f>'ﾚｰﾃｨﾝｸﾞ計算書 (TSF)'!G21</f>
        <v>643</v>
      </c>
      <c r="H21" s="70">
        <v>0.02</v>
      </c>
      <c r="I21" s="7">
        <v>0</v>
      </c>
      <c r="J21" s="73">
        <v>-0.02</v>
      </c>
      <c r="K21" s="30">
        <f t="shared" si="0"/>
        <v>643</v>
      </c>
      <c r="L21" s="24">
        <f t="shared" si="1"/>
        <v>0.9331259720062208</v>
      </c>
      <c r="M21" s="21">
        <v>0.03</v>
      </c>
      <c r="N21" s="27">
        <f>'ﾚｰﾃｨﾝｸﾞ計算書 (TSF)'!I21</f>
        <v>0</v>
      </c>
      <c r="O21" s="9" t="s">
        <v>3</v>
      </c>
      <c r="P21" s="8">
        <f>'ﾚｰﾃｨﾝｸﾞ計算書 (TSF)'!K21</f>
        <v>0</v>
      </c>
      <c r="Q21" s="9" t="s">
        <v>4</v>
      </c>
      <c r="R21" s="8">
        <f>'ﾚｰﾃｨﾝｸﾞ計算書 (TSF)'!M21</f>
        <v>0</v>
      </c>
      <c r="S21" s="9" t="s">
        <v>5</v>
      </c>
      <c r="T21" s="8">
        <f t="shared" si="4"/>
        <v>-37800</v>
      </c>
      <c r="U21" s="6">
        <f t="shared" si="2"/>
        <v>0</v>
      </c>
      <c r="V21" s="28">
        <f t="shared" si="3"/>
        <v>0</v>
      </c>
    </row>
    <row r="22" spans="2:22" ht="13.5">
      <c r="B22" s="10"/>
      <c r="C22" s="101">
        <f>'ﾚｰﾃｨﾝｸﾞ計算書 (TSF)'!C22</f>
        <v>0</v>
      </c>
      <c r="D22" s="31" t="str">
        <f>'ﾚｰﾃｨﾝｸﾞ計算書 (TSF)'!D22</f>
        <v>ＣＡＲＥＳＳ-ＩＩ</v>
      </c>
      <c r="E22" s="43" t="s">
        <v>97</v>
      </c>
      <c r="F22" s="19" t="str">
        <f>'ﾚｰﾃｨﾝｸﾞ計算書 (TSF)'!F22</f>
        <v>yamaha-31s</v>
      </c>
      <c r="G22" s="68">
        <f>'ﾚｰﾃｨﾝｸﾞ計算書 (TSF)'!G22</f>
        <v>677</v>
      </c>
      <c r="H22" s="70">
        <v>0.02</v>
      </c>
      <c r="I22" s="7">
        <v>0</v>
      </c>
      <c r="J22" s="73">
        <v>-0.02</v>
      </c>
      <c r="K22" s="30">
        <f>G22+H22*G22+I22*G22+J22*G22</f>
        <v>677</v>
      </c>
      <c r="L22" s="24">
        <f>600/K22</f>
        <v>0.8862629246676514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-37800</v>
      </c>
      <c r="U22" s="6">
        <f>IF(T22&gt;0,T22,0)</f>
        <v>0</v>
      </c>
      <c r="V22" s="28">
        <f t="shared" si="3"/>
        <v>0</v>
      </c>
    </row>
    <row r="23" spans="2:22" ht="13.5">
      <c r="B23" s="10"/>
      <c r="C23" s="101">
        <f>'ﾚｰﾃｨﾝｸﾞ計算書 (TSF)'!C23</f>
        <v>1</v>
      </c>
      <c r="D23" s="31" t="str">
        <f>'ﾚｰﾃｨﾝｸﾞ計算書 (TSF)'!D23</f>
        <v>QUERIDA-ＩＶ</v>
      </c>
      <c r="E23" s="43" t="s">
        <v>94</v>
      </c>
      <c r="F23" s="19" t="str">
        <f>'ﾚｰﾃｨﾝｸﾞ計算書 (TSF)'!F23</f>
        <v>fre-31</v>
      </c>
      <c r="G23" s="68">
        <f>'ﾚｰﾃｨﾝｸﾞ計算書 (TSF)'!G23</f>
        <v>663</v>
      </c>
      <c r="H23" s="70">
        <v>0.01</v>
      </c>
      <c r="I23" s="7">
        <v>0</v>
      </c>
      <c r="J23" s="73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12</v>
      </c>
      <c r="O23" s="9" t="s">
        <v>3</v>
      </c>
      <c r="P23" s="8">
        <f>'ﾚｰﾃｨﾝｸﾞ計算書 (TSF)'!K23</f>
        <v>50</v>
      </c>
      <c r="Q23" s="9" t="s">
        <v>4</v>
      </c>
      <c r="R23" s="8">
        <f>'ﾚｰﾃｨﾝｸﾞ計算書 (TSF)'!M23</f>
        <v>40</v>
      </c>
      <c r="S23" s="9" t="s">
        <v>5</v>
      </c>
      <c r="T23" s="8">
        <f t="shared" si="4"/>
        <v>8440</v>
      </c>
      <c r="U23" s="6">
        <f t="shared" si="2"/>
        <v>8440</v>
      </c>
      <c r="V23" s="28">
        <f t="shared" si="3"/>
        <v>7953.773872512502</v>
      </c>
    </row>
    <row r="24" spans="2:22" ht="13.5">
      <c r="B24" s="10"/>
      <c r="C24" s="101">
        <f>'ﾚｰﾃｨﾝｸﾞ計算書 (TSF)'!C24</f>
        <v>0</v>
      </c>
      <c r="D24" s="31" t="str">
        <f>'ﾚｰﾃｨﾝｸﾞ計算書 (TSF)'!D24</f>
        <v>LUNA-IV</v>
      </c>
      <c r="E24" s="43" t="s">
        <v>95</v>
      </c>
      <c r="F24" s="19" t="str">
        <f>'ﾚｰﾃｨﾝｸﾞ計算書 (TSF)'!F24</f>
        <v>scotch-30(solid3p)</v>
      </c>
      <c r="G24" s="68">
        <f>'ﾚｰﾃｨﾝｸﾞ計算書 (TSF)'!G24</f>
        <v>780</v>
      </c>
      <c r="H24" s="70">
        <v>0.05</v>
      </c>
      <c r="I24" s="7">
        <v>0.05</v>
      </c>
      <c r="J24" s="73">
        <v>0</v>
      </c>
      <c r="K24" s="30">
        <f>G24+H24*G24+I24*G24+J24*G24</f>
        <v>858</v>
      </c>
      <c r="L24" s="24">
        <f>600/K24</f>
        <v>0.6993006993006993</v>
      </c>
      <c r="M24" s="21">
        <v>-0.03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-37800</v>
      </c>
      <c r="U24" s="6">
        <f>IF(T24&gt;0,T24,0)</f>
        <v>0</v>
      </c>
      <c r="V24" s="28">
        <f t="shared" si="3"/>
        <v>0</v>
      </c>
    </row>
    <row r="25" spans="2:22" ht="13.5">
      <c r="B25" s="10"/>
      <c r="C25" s="101">
        <f>'ﾚｰﾃｨﾝｸﾞ計算書 (TSF)'!C25</f>
        <v>0</v>
      </c>
      <c r="D25" s="31" t="str">
        <f>'ﾚｰﾃｨﾝｸﾞ計算書 (TSF)'!D25</f>
        <v>エートス</v>
      </c>
      <c r="E25" s="43" t="s">
        <v>96</v>
      </c>
      <c r="F25" s="19" t="str">
        <f>'ﾚｰﾃｨﾝｸﾞ計算書 (TSF)'!F25</f>
        <v>cat-30(solid2p)</v>
      </c>
      <c r="G25" s="68">
        <f>'ﾚｰﾃｨﾝｸﾞ計算書 (TSF)'!G25</f>
        <v>775</v>
      </c>
      <c r="H25" s="70">
        <v>0.04</v>
      </c>
      <c r="I25" s="7">
        <v>0.03</v>
      </c>
      <c r="J25" s="73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4"/>
        <v>-37800</v>
      </c>
      <c r="U25" s="6">
        <f t="shared" si="2"/>
        <v>0</v>
      </c>
      <c r="V25" s="28">
        <f t="shared" si="3"/>
        <v>0</v>
      </c>
    </row>
    <row r="26" spans="2:22" ht="13.5">
      <c r="B26" s="10"/>
      <c r="C26" s="101">
        <f>'ﾚｰﾃｨﾝｸﾞ計算書 (TSF)'!C26</f>
        <v>0</v>
      </c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8">
        <f>'ﾚｰﾃｨﾝｸﾞ計算書 (TSF)'!G26</f>
        <v>780</v>
      </c>
      <c r="H26" s="70">
        <v>0.03</v>
      </c>
      <c r="I26" s="7">
        <v>0.03</v>
      </c>
      <c r="J26" s="73">
        <v>0</v>
      </c>
      <c r="K26" s="30">
        <f t="shared" si="0"/>
        <v>826.8</v>
      </c>
      <c r="L26" s="24">
        <f t="shared" si="1"/>
        <v>0.725689404934688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4"/>
        <v>-37800</v>
      </c>
      <c r="U26" s="6">
        <f t="shared" si="2"/>
        <v>0</v>
      </c>
      <c r="V26" s="28">
        <f t="shared" si="3"/>
        <v>0</v>
      </c>
    </row>
    <row r="27" spans="2:22" ht="13.5">
      <c r="B27" s="10"/>
      <c r="C27" s="101">
        <f>'ﾚｰﾃｨﾝｸﾞ計算書 (TSF)'!C27</f>
        <v>0</v>
      </c>
      <c r="D27" s="31" t="str">
        <f>'ﾚｰﾃｨﾝｸﾞ計算書 (TSF)'!D27</f>
        <v>SATA III</v>
      </c>
      <c r="E27" s="43" t="s">
        <v>89</v>
      </c>
      <c r="F27" s="19" t="str">
        <f>'ﾚｰﾃｨﾝｸﾞ計算書 (TSF)'!F27</f>
        <v>joylack26 P:B</v>
      </c>
      <c r="G27" s="68">
        <f>'ﾚｰﾃｨﾝｸﾞ計算書 (TSF)'!G27</f>
        <v>740</v>
      </c>
      <c r="H27" s="70">
        <v>0.02</v>
      </c>
      <c r="I27" s="7">
        <v>0</v>
      </c>
      <c r="J27" s="73">
        <v>0</v>
      </c>
      <c r="K27" s="30">
        <f>G27+H27*G27+I27*G27+J27*G27</f>
        <v>754.8</v>
      </c>
      <c r="L27" s="24">
        <f>600/K27</f>
        <v>0.794912559618442</v>
      </c>
      <c r="M27" s="21">
        <v>0</v>
      </c>
      <c r="N27" s="27">
        <f>'ﾚｰﾃｨﾝｸﾞ計算書 (TSF)'!I27</f>
        <v>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-37800</v>
      </c>
      <c r="U27" s="6">
        <f>IF(T27&gt;0,T27,0)</f>
        <v>0</v>
      </c>
      <c r="V27" s="28">
        <f t="shared" si="3"/>
        <v>0</v>
      </c>
    </row>
    <row r="28" spans="2:22" ht="13.5">
      <c r="B28" s="10"/>
      <c r="C28" s="101">
        <f>'ﾚｰﾃｨﾝｸﾞ計算書 (TSF)'!C28</f>
        <v>0</v>
      </c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8">
        <f>'ﾚｰﾃｨﾝｸﾞ計算書 (TSF)'!G28</f>
        <v>695</v>
      </c>
      <c r="H28" s="70">
        <v>0.05</v>
      </c>
      <c r="I28" s="7">
        <v>0.05</v>
      </c>
      <c r="J28" s="73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4"/>
        <v>-37800</v>
      </c>
      <c r="U28" s="6">
        <f t="shared" si="2"/>
        <v>0</v>
      </c>
      <c r="V28" s="28">
        <f t="shared" si="3"/>
        <v>0</v>
      </c>
    </row>
    <row r="29" spans="2:22" ht="13.5">
      <c r="B29" s="10"/>
      <c r="C29" s="101">
        <f>'ﾚｰﾃｨﾝｸﾞ計算書 (TSF)'!C29</f>
        <v>0</v>
      </c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8">
        <f>'ﾚｰﾃｨﾝｸﾞ計算書 (TSF)'!G29</f>
        <v>780</v>
      </c>
      <c r="H29" s="70">
        <v>0.04</v>
      </c>
      <c r="I29" s="7">
        <v>0.03</v>
      </c>
      <c r="J29" s="73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4"/>
        <v>-37800</v>
      </c>
      <c r="U29" s="6">
        <f t="shared" si="2"/>
        <v>0</v>
      </c>
      <c r="V29" s="28">
        <f t="shared" si="3"/>
        <v>0</v>
      </c>
    </row>
    <row r="30" spans="2:22" ht="13.5">
      <c r="B30" s="10"/>
      <c r="C30" s="101">
        <f>'ﾚｰﾃｨﾝｸﾞ計算書 (TSF)'!C30</f>
        <v>0</v>
      </c>
      <c r="D30" s="31" t="str">
        <f>'ﾚｰﾃｨﾝｸﾞ計算書 (TSF)'!D30</f>
        <v>ＳＨＡＣＨＩ-ＩＩ</v>
      </c>
      <c r="E30" s="43" t="s">
        <v>98</v>
      </c>
      <c r="F30" s="19" t="str">
        <f>'ﾚｰﾃｨﾝｸﾞ計算書 (TSF)'!F30</f>
        <v>canal-30(solid3p)</v>
      </c>
      <c r="G30" s="68">
        <f>'ﾚｰﾃｨﾝｸﾞ計算書 (TSF)'!G30</f>
        <v>780</v>
      </c>
      <c r="H30" s="70">
        <v>0.04</v>
      </c>
      <c r="I30" s="7">
        <v>0.05</v>
      </c>
      <c r="J30" s="73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4"/>
        <v>-37800</v>
      </c>
      <c r="U30" s="6">
        <f t="shared" si="2"/>
        <v>0</v>
      </c>
      <c r="V30" s="28">
        <f t="shared" si="3"/>
        <v>0</v>
      </c>
    </row>
    <row r="31" spans="2:22" ht="13.5">
      <c r="B31" s="10"/>
      <c r="C31" s="101">
        <f>'ﾚｰﾃｨﾝｸﾞ計算書 (TSF)'!C31</f>
        <v>0</v>
      </c>
      <c r="D31" s="31" t="str">
        <f>'ﾚｰﾃｨﾝｸﾞ計算書 (TSF)'!D31</f>
        <v>ZIC　ZAC-ＩＩ</v>
      </c>
      <c r="E31" s="43" t="s">
        <v>99</v>
      </c>
      <c r="F31" s="19" t="str">
        <f>'ﾚｰﾃｨﾝｸﾞ計算書 (TSF)'!F31</f>
        <v>yokoyama-30 P:B</v>
      </c>
      <c r="G31" s="68">
        <f>'ﾚｰﾃｨﾝｸﾞ計算書 (TSF)'!G31</f>
        <v>695</v>
      </c>
      <c r="H31" s="70">
        <v>0.04</v>
      </c>
      <c r="I31" s="7">
        <v>0</v>
      </c>
      <c r="J31" s="73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-37800</v>
      </c>
      <c r="U31" s="6">
        <f>IF(T31&gt;0,T31,0)</f>
        <v>0</v>
      </c>
      <c r="V31" s="28">
        <f t="shared" si="3"/>
        <v>0</v>
      </c>
    </row>
    <row r="32" spans="2:22" ht="13.5">
      <c r="B32" s="10"/>
      <c r="C32" s="101">
        <f>'ﾚｰﾃｨﾝｸﾞ計算書 (TSF)'!C32</f>
        <v>0</v>
      </c>
      <c r="D32" s="31" t="str">
        <f>'ﾚｰﾃｨﾝｸﾞ計算書 (TSF)'!D32</f>
        <v>フォルテ</v>
      </c>
      <c r="E32" s="43" t="s">
        <v>100</v>
      </c>
      <c r="F32" s="19" t="str">
        <f>'ﾚｰﾃｨﾝｸﾞ計算書 (TSF)'!F32</f>
        <v>yokoyama-30sr P:B</v>
      </c>
      <c r="G32" s="68">
        <f>'ﾚｰﾃｨﾝｸﾞ計算書 (TSF)'!G32</f>
        <v>677</v>
      </c>
      <c r="H32" s="70">
        <v>0.03</v>
      </c>
      <c r="I32" s="7">
        <v>0</v>
      </c>
      <c r="J32" s="73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0</v>
      </c>
      <c r="O32" s="9" t="s">
        <v>3</v>
      </c>
      <c r="P32" s="8">
        <f>'ﾚｰﾃｨﾝｸﾞ計算書 (TSF)'!K32</f>
        <v>0</v>
      </c>
      <c r="Q32" s="9" t="s">
        <v>4</v>
      </c>
      <c r="R32" s="8">
        <f>'ﾚｰﾃｨﾝｸﾞ計算書 (TSF)'!M32</f>
        <v>0</v>
      </c>
      <c r="S32" s="9" t="s">
        <v>5</v>
      </c>
      <c r="T32" s="8">
        <f t="shared" si="4"/>
        <v>-37800</v>
      </c>
      <c r="U32" s="6">
        <f t="shared" si="2"/>
        <v>0</v>
      </c>
      <c r="V32" s="28">
        <f t="shared" si="3"/>
        <v>0</v>
      </c>
    </row>
    <row r="33" spans="2:22" ht="13.5">
      <c r="B33" s="10"/>
      <c r="C33" s="101">
        <f>'ﾚｰﾃｨﾝｸﾞ計算書 (TSF)'!C33</f>
        <v>6</v>
      </c>
      <c r="D33" s="31" t="str">
        <f>'ﾚｰﾃｨﾝｸﾞ計算書 (TSF)'!D33</f>
        <v>CooCooSmile</v>
      </c>
      <c r="E33" s="43" t="s">
        <v>136</v>
      </c>
      <c r="F33" s="19" t="str">
        <f>'ﾚｰﾃｨﾝｸﾞ計算書 (TSF)'!F33</f>
        <v>Dehler34</v>
      </c>
      <c r="G33" s="68">
        <f>'ﾚｰﾃｨﾝｸﾞ計算書 (TSF)'!G33</f>
        <v>678</v>
      </c>
      <c r="H33" s="70">
        <v>0.03</v>
      </c>
      <c r="I33" s="7">
        <v>0</v>
      </c>
      <c r="J33" s="73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13</v>
      </c>
      <c r="O33" s="9" t="s">
        <v>3</v>
      </c>
      <c r="P33" s="8">
        <f>'ﾚｰﾃｨﾝｸﾞ計算書 (TSF)'!K33</f>
        <v>10</v>
      </c>
      <c r="Q33" s="9" t="s">
        <v>4</v>
      </c>
      <c r="R33" s="8">
        <f>'ﾚｰﾃｨﾝｸﾞ計算書 (TSF)'!M33</f>
        <v>10</v>
      </c>
      <c r="S33" s="9" t="s">
        <v>5</v>
      </c>
      <c r="T33" s="8">
        <f>(N33-$N$3)*3600+(P33-$P$3)*60+(R33-$R$3)</f>
        <v>9610</v>
      </c>
      <c r="U33" s="6">
        <f>IF(T33&gt;0,T33,0)</f>
        <v>9610</v>
      </c>
      <c r="V33" s="28">
        <f t="shared" si="3"/>
        <v>8420.222553228772</v>
      </c>
    </row>
    <row r="34" spans="2:22" ht="13.5">
      <c r="B34" s="10"/>
      <c r="C34" s="101">
        <f>'ﾚｰﾃｨﾝｸﾞ計算書 (TSF)'!C34</f>
        <v>4</v>
      </c>
      <c r="D34" s="31" t="str">
        <f>'ﾚｰﾃｨﾝｸﾞ計算書 (TSF)'!D34</f>
        <v>HIBISCUS-III</v>
      </c>
      <c r="E34" s="43" t="s">
        <v>135</v>
      </c>
      <c r="F34" s="19" t="str">
        <f>'ﾚｰﾃｨﾝｸﾞ計算書 (TSF)'!F34</f>
        <v>swing-34</v>
      </c>
      <c r="G34" s="68">
        <f>'ﾚｰﾃｨﾝｸﾞ計算書 (TSF)'!G34</f>
        <v>658</v>
      </c>
      <c r="H34" s="70">
        <v>0.02</v>
      </c>
      <c r="I34" s="7">
        <v>0</v>
      </c>
      <c r="J34" s="73">
        <v>-0.02</v>
      </c>
      <c r="K34" s="30">
        <f t="shared" si="0"/>
        <v>658</v>
      </c>
      <c r="L34" s="24">
        <f t="shared" si="1"/>
        <v>0.9118541033434651</v>
      </c>
      <c r="M34" s="21">
        <v>0.03</v>
      </c>
      <c r="N34" s="27">
        <f>'ﾚｰﾃｨﾝｸﾞ計算書 (TSF)'!I34</f>
        <v>13</v>
      </c>
      <c r="O34" s="9" t="s">
        <v>3</v>
      </c>
      <c r="P34" s="8">
        <f>'ﾚｰﾃｨﾝｸﾞ計算書 (TSF)'!K34</f>
        <v>5</v>
      </c>
      <c r="Q34" s="9" t="s">
        <v>4</v>
      </c>
      <c r="R34" s="8">
        <f>'ﾚｰﾃｨﾝｸﾞ計算書 (TSF)'!M34</f>
        <v>35</v>
      </c>
      <c r="S34" s="9" t="s">
        <v>5</v>
      </c>
      <c r="T34" s="8">
        <f t="shared" si="4"/>
        <v>9335</v>
      </c>
      <c r="U34" s="6">
        <f t="shared" si="2"/>
        <v>9335</v>
      </c>
      <c r="V34" s="28">
        <f t="shared" si="3"/>
        <v>8775.420674960047</v>
      </c>
    </row>
    <row r="35" spans="2:22" ht="13.5">
      <c r="B35" s="10"/>
      <c r="C35" s="101">
        <f>'ﾚｰﾃｨﾝｸﾞ計算書 (TSF)'!C35</f>
        <v>10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newport-30(solid2p)</v>
      </c>
      <c r="G35" s="68">
        <f>'ﾚｰﾃｨﾝｸﾞ計算書 (TSF)'!G35</f>
        <v>780</v>
      </c>
      <c r="H35" s="70">
        <v>0.02</v>
      </c>
      <c r="I35" s="7">
        <v>0.03</v>
      </c>
      <c r="J35" s="73">
        <v>0</v>
      </c>
      <c r="K35" s="30">
        <f t="shared" si="0"/>
        <v>819</v>
      </c>
      <c r="L35" s="24">
        <f t="shared" si="1"/>
        <v>0.7326007326007326</v>
      </c>
      <c r="M35" s="21">
        <v>-0.03</v>
      </c>
      <c r="N35" s="27">
        <f>'ﾚｰﾃｨﾝｸﾞ計算書 (TSF)'!I35</f>
        <v>14</v>
      </c>
      <c r="O35" s="9" t="s">
        <v>3</v>
      </c>
      <c r="P35" s="8">
        <f>'ﾚｰﾃｨﾝｸﾞ計算書 (TSF)'!K35</f>
        <v>43</v>
      </c>
      <c r="Q35" s="9" t="s">
        <v>4</v>
      </c>
      <c r="R35" s="8">
        <f>'ﾚｰﾃｨﾝｸﾞ計算書 (TSF)'!M35</f>
        <v>0</v>
      </c>
      <c r="S35" s="9" t="s">
        <v>5</v>
      </c>
      <c r="T35" s="8">
        <f t="shared" si="4"/>
        <v>15180</v>
      </c>
      <c r="U35" s="6">
        <f t="shared" si="2"/>
        <v>15180</v>
      </c>
      <c r="V35" s="28">
        <f t="shared" si="3"/>
        <v>10796.97002027099</v>
      </c>
    </row>
    <row r="36" spans="2:22" ht="13.5">
      <c r="B36" s="10"/>
      <c r="C36" s="101">
        <f>'ﾚｰﾃｨﾝｸﾞ計算書 (TSF)'!C36</f>
        <v>0</v>
      </c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8">
        <f>'ﾚｰﾃｨﾝｸﾞ計算書 (TSF)'!G36</f>
        <v>780</v>
      </c>
      <c r="H36" s="70">
        <v>0.03</v>
      </c>
      <c r="I36" s="7">
        <v>0.05</v>
      </c>
      <c r="J36" s="73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4"/>
        <v>-37800</v>
      </c>
      <c r="U36" s="6">
        <f t="shared" si="2"/>
        <v>0</v>
      </c>
      <c r="V36" s="28">
        <f t="shared" si="3"/>
        <v>0</v>
      </c>
    </row>
    <row r="37" spans="2:22" ht="13.5">
      <c r="B37" s="10"/>
      <c r="C37" s="101">
        <f>'ﾚｰﾃｨﾝｸﾞ計算書 (TSF)'!C37</f>
        <v>0</v>
      </c>
      <c r="D37" s="31" t="str">
        <f>'ﾚｰﾃｨﾝｸﾞ計算書 (TSF)'!D37</f>
        <v>美州</v>
      </c>
      <c r="E37" s="43" t="s">
        <v>146</v>
      </c>
      <c r="F37" s="19" t="str">
        <f>'ﾚｰﾃｨﾝｸﾞ計算書 (TSF)'!F37</f>
        <v>nis-30(sold3p)</v>
      </c>
      <c r="G37" s="68">
        <f>'ﾚｰﾃｨﾝｸﾞ計算書 (TSF)'!G37</f>
        <v>715</v>
      </c>
      <c r="H37" s="70">
        <v>0.03</v>
      </c>
      <c r="I37" s="7">
        <v>0.05</v>
      </c>
      <c r="J37" s="73">
        <v>0</v>
      </c>
      <c r="K37" s="30">
        <f t="shared" si="0"/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 t="shared" si="4"/>
        <v>-37800</v>
      </c>
      <c r="U37" s="6">
        <f t="shared" si="2"/>
        <v>0</v>
      </c>
      <c r="V37" s="28">
        <f t="shared" si="3"/>
        <v>0</v>
      </c>
    </row>
    <row r="38" spans="2:22" ht="13.5">
      <c r="B38" s="10"/>
      <c r="C38" s="101">
        <f>'ﾚｰﾃｨﾝｸﾞ計算書 (TSF)'!C38</f>
        <v>0</v>
      </c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8">
        <f>'ﾚｰﾃｨﾝｸﾞ計算書 (TSF)'!G38</f>
        <v>730</v>
      </c>
      <c r="H38" s="70">
        <v>0.03</v>
      </c>
      <c r="I38" s="7">
        <v>0.05</v>
      </c>
      <c r="J38" s="73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4"/>
        <v>-37800</v>
      </c>
      <c r="U38" s="6">
        <f t="shared" si="2"/>
        <v>0</v>
      </c>
      <c r="V38" s="28">
        <f t="shared" si="3"/>
        <v>0</v>
      </c>
    </row>
    <row r="39" spans="2:22" ht="13.5">
      <c r="B39" s="10"/>
      <c r="C39" s="101">
        <f>'ﾚｰﾃｨﾝｸﾞ計算書 (TSF)'!C39</f>
        <v>8</v>
      </c>
      <c r="D39" s="31" t="str">
        <f>'ﾚｰﾃｨﾝｸﾞ計算書 (TSF)'!D39</f>
        <v>パーバート</v>
      </c>
      <c r="E39" s="42"/>
      <c r="F39" s="19" t="str">
        <f>'ﾚｰﾃｨﾝｸﾞ計算書 (TSF)'!F39</f>
        <v>tak-29(runner) P:B</v>
      </c>
      <c r="G39" s="68">
        <f>'ﾚｰﾃｨﾝｸﾞ計算書 (TSF)'!G39</f>
        <v>710</v>
      </c>
      <c r="H39" s="70">
        <v>0.04</v>
      </c>
      <c r="I39" s="7">
        <v>0</v>
      </c>
      <c r="J39" s="73">
        <v>0</v>
      </c>
      <c r="K39" s="30">
        <f>G39+H39*G39+I39*G39+J39*G39</f>
        <v>738.4</v>
      </c>
      <c r="L39" s="24">
        <f>600/K39</f>
        <v>0.8125677139761647</v>
      </c>
      <c r="M39" s="37">
        <v>0.03</v>
      </c>
      <c r="N39" s="27">
        <f>'ﾚｰﾃｨﾝｸﾞ計算書 (TSF)'!I39</f>
        <v>13</v>
      </c>
      <c r="O39" s="9" t="s">
        <v>3</v>
      </c>
      <c r="P39" s="8">
        <f>'ﾚｰﾃｨﾝｸﾞ計算書 (TSF)'!K39</f>
        <v>35</v>
      </c>
      <c r="Q39" s="9" t="s">
        <v>4</v>
      </c>
      <c r="R39" s="8">
        <f>'ﾚｰﾃｨﾝｸﾞ計算書 (TSF)'!M39</f>
        <v>48</v>
      </c>
      <c r="S39" s="9" t="s">
        <v>5</v>
      </c>
      <c r="T39" s="8">
        <f>(N39-$N$3)*3600+(P39-$P$3)*60+(R39-$R$3)</f>
        <v>11148</v>
      </c>
      <c r="U39" s="6">
        <f>IF(T39&gt;0,T39,0)</f>
        <v>11148</v>
      </c>
      <c r="V39" s="28">
        <f t="shared" si="3"/>
        <v>9338.66482000648</v>
      </c>
    </row>
    <row r="40" spans="2:22" ht="13.5">
      <c r="B40" s="11"/>
      <c r="C40" s="101">
        <f>'ﾚｰﾃｨﾝｸﾞ計算書 (TSF)'!C40</f>
        <v>0</v>
      </c>
      <c r="D40" s="31" t="str">
        <f>'ﾚｰﾃｨﾝｸﾞ計算書 (TSF)'!D40</f>
        <v>TABO TOO</v>
      </c>
      <c r="E40" s="43"/>
      <c r="F40" s="19" t="str">
        <f>'ﾚｰﾃｨﾝｸﾞ計算書 (TSF)'!F40</f>
        <v>エクメドメール２６改</v>
      </c>
      <c r="G40" s="68">
        <f>'ﾚｰﾃｨﾝｸﾞ計算書 (TSF)'!G40</f>
        <v>0</v>
      </c>
      <c r="H40" s="71"/>
      <c r="I40" s="13"/>
      <c r="J40" s="74"/>
      <c r="K40" s="29">
        <f>G40+H40*G40+I40*G40+J40*G40</f>
        <v>0</v>
      </c>
      <c r="L40" s="23" t="e">
        <f>600/K40</f>
        <v>#DIV/0!</v>
      </c>
      <c r="M40" s="20">
        <v>0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-37800</v>
      </c>
      <c r="U40" s="12">
        <f>IF(T40&gt;0,T40,0)</f>
        <v>0</v>
      </c>
      <c r="V40" s="26" t="e">
        <f t="shared" si="3"/>
        <v>#DIV/0!</v>
      </c>
    </row>
    <row r="41" spans="2:22" ht="14.25" thickBot="1">
      <c r="B41" s="52"/>
      <c r="C41" s="102">
        <f>'ﾚｰﾃｨﾝｸﾞ計算書 (TSF)'!C41</f>
        <v>0</v>
      </c>
      <c r="D41" s="65">
        <f>'ﾚｰﾃｨﾝｸﾞ計算書 (TSF)'!D41</f>
        <v>0</v>
      </c>
      <c r="E41" s="65"/>
      <c r="F41" s="66">
        <f>'ﾚｰﾃｨﾝｸﾞ計算書 (TSF)'!F41</f>
        <v>0</v>
      </c>
      <c r="G41" s="69">
        <f>'ﾚｰﾃｨﾝｸﾞ計算書 (TSF)'!G41</f>
        <v>0</v>
      </c>
      <c r="H41" s="72"/>
      <c r="I41" s="54"/>
      <c r="J41" s="75"/>
      <c r="K41" s="55">
        <f>G41+H41*G41+I41*G41+J41*G41</f>
        <v>0</v>
      </c>
      <c r="L41" s="56" t="e">
        <f>600/K41</f>
        <v>#DIV/0!</v>
      </c>
      <c r="M41" s="57">
        <v>0.03</v>
      </c>
      <c r="N41" s="67">
        <f>'ﾚｰﾃｨﾝｸﾞ計算書 (TSF)'!I41</f>
        <v>0</v>
      </c>
      <c r="O41" s="59" t="s">
        <v>74</v>
      </c>
      <c r="P41" s="60">
        <f>'ﾚｰﾃｨﾝｸﾞ計算書 (TSF)'!K41</f>
        <v>0</v>
      </c>
      <c r="Q41" s="59" t="s">
        <v>75</v>
      </c>
      <c r="R41" s="60">
        <f>'ﾚｰﾃｨﾝｸﾞ計算書 (TSF)'!M41</f>
        <v>0</v>
      </c>
      <c r="S41" s="59" t="s">
        <v>76</v>
      </c>
      <c r="T41" s="60">
        <f>(N41-$N$3)*3600+(P41-$P$3)*60+(R41-$R$3)</f>
        <v>-37800</v>
      </c>
      <c r="U41" s="63">
        <f>IF(T41&gt;0,T41,0)</f>
        <v>0</v>
      </c>
      <c r="V41" s="64" t="e">
        <f t="shared" si="3"/>
        <v>#DIV/0!</v>
      </c>
    </row>
    <row r="43" spans="2:22" ht="13.5">
      <c r="B43" s="147" t="s">
        <v>66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</row>
    <row r="44" spans="2:22" ht="13.5">
      <c r="B44" s="147" t="s">
        <v>67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2:22" ht="13.5">
      <c r="B45" s="147" t="s">
        <v>68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2:22" ht="13.5">
      <c r="B46" s="147" t="s">
        <v>69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</row>
    <row r="61" ht="13.5">
      <c r="E61" s="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36" bottom="0.29" header="0.24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2006-10-17T14:06:26Z</cp:lastPrinted>
  <dcterms:created xsi:type="dcterms:W3CDTF">2000-04-15T08:28:48Z</dcterms:created>
  <dcterms:modified xsi:type="dcterms:W3CDTF">2006-10-17T14:32:38Z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